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"/>
    </mc:Choice>
  </mc:AlternateContent>
  <xr:revisionPtr revIDLastSave="0" documentId="13_ncr:1_{522724CA-F958-49B3-A402-D20E11397A87}" xr6:coauthVersionLast="45" xr6:coauthVersionMax="45" xr10:uidLastSave="{00000000-0000-0000-0000-000000000000}"/>
  <bookViews>
    <workbookView xWindow="-120" yWindow="-120" windowWidth="51840" windowHeight="21240" tabRatio="619" xr2:uid="{819A2D07-949F-4220-BD60-CBCAF6503723}"/>
  </bookViews>
  <sheets>
    <sheet name="Geometry" sheetId="3" r:id="rId1"/>
    <sheet name="TSR" sheetId="1" r:id="rId2"/>
    <sheet name="TR" sheetId="2" r:id="rId3"/>
    <sheet name="Rotations" sheetId="7" r:id="rId4"/>
    <sheet name="ES" sheetId="10" r:id="rId5"/>
    <sheet name="Identifications" sheetId="9" r:id="rId6"/>
    <sheet name="Atoms-ARCHIVE" sheetId="6" r:id="rId7"/>
    <sheet name="Particles-ARCHIVE" sheetId="4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" i="9" l="1"/>
  <c r="M6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M8" i="9"/>
  <c r="N7" i="9"/>
  <c r="C22" i="9"/>
  <c r="C12" i="9" l="1"/>
  <c r="C11" i="9"/>
  <c r="C10" i="9"/>
  <c r="L12" i="9"/>
  <c r="L11" i="9"/>
  <c r="L10" i="9"/>
  <c r="P24" i="9"/>
  <c r="P22" i="9"/>
  <c r="C13" i="9"/>
  <c r="C14" i="9"/>
  <c r="L19" i="9"/>
  <c r="C19" i="9"/>
  <c r="C25" i="9"/>
  <c r="L25" i="9"/>
  <c r="L23" i="9"/>
  <c r="C20" i="9"/>
  <c r="C23" i="9"/>
  <c r="L20" i="9"/>
  <c r="L6" i="9"/>
  <c r="L16" i="9"/>
  <c r="L14" i="9"/>
  <c r="L13" i="9"/>
  <c r="L18" i="9" l="1"/>
  <c r="L22" i="9"/>
  <c r="P26" i="9"/>
  <c r="P115" i="9"/>
  <c r="P82" i="9"/>
  <c r="P63" i="9"/>
  <c r="P44" i="9"/>
  <c r="P35" i="9"/>
  <c r="P148" i="9"/>
  <c r="L17" i="9"/>
  <c r="L21" i="9"/>
  <c r="L15" i="9"/>
  <c r="L9" i="9"/>
  <c r="L8" i="9"/>
  <c r="L7" i="9"/>
  <c r="L5" i="9"/>
  <c r="L148" i="9"/>
  <c r="L147" i="9"/>
  <c r="L146" i="9"/>
  <c r="L145" i="9"/>
  <c r="L144" i="9"/>
  <c r="L143" i="9"/>
  <c r="L142" i="9"/>
  <c r="L141" i="9"/>
  <c r="L140" i="9"/>
  <c r="L139" i="9"/>
  <c r="L138" i="9"/>
  <c r="L137" i="9"/>
  <c r="L136" i="9"/>
  <c r="L135" i="9"/>
  <c r="L134" i="9"/>
  <c r="L133" i="9"/>
  <c r="L132" i="9"/>
  <c r="L131" i="9"/>
  <c r="L130" i="9"/>
  <c r="L129" i="9"/>
  <c r="L128" i="9"/>
  <c r="L127" i="9"/>
  <c r="L126" i="9"/>
  <c r="L125" i="9"/>
  <c r="L124" i="9"/>
  <c r="L123" i="9"/>
  <c r="L122" i="9"/>
  <c r="L121" i="9"/>
  <c r="L120" i="9"/>
  <c r="L119" i="9"/>
  <c r="L118" i="9"/>
  <c r="L117" i="9"/>
  <c r="L116" i="9"/>
  <c r="L115" i="9"/>
  <c r="L114" i="9"/>
  <c r="L113" i="9"/>
  <c r="L112" i="9"/>
  <c r="L111" i="9"/>
  <c r="L110" i="9"/>
  <c r="L109" i="9"/>
  <c r="L108" i="9"/>
  <c r="L107" i="9"/>
  <c r="L106" i="9"/>
  <c r="L105" i="9"/>
  <c r="L104" i="9"/>
  <c r="L103" i="9"/>
  <c r="L102" i="9"/>
  <c r="L101" i="9"/>
  <c r="L100" i="9"/>
  <c r="L99" i="9"/>
  <c r="L98" i="9"/>
  <c r="L97" i="9"/>
  <c r="L96" i="9"/>
  <c r="L95" i="9"/>
  <c r="L94" i="9"/>
  <c r="L93" i="9"/>
  <c r="L92" i="9"/>
  <c r="L91" i="9"/>
  <c r="L90" i="9"/>
  <c r="L89" i="9"/>
  <c r="L88" i="9"/>
  <c r="L87" i="9"/>
  <c r="L86" i="9"/>
  <c r="L85" i="9"/>
  <c r="L84" i="9"/>
  <c r="L83" i="9"/>
  <c r="L82" i="9"/>
  <c r="L81" i="9"/>
  <c r="L80" i="9"/>
  <c r="L79" i="9"/>
  <c r="L78" i="9"/>
  <c r="L77" i="9"/>
  <c r="L76" i="9"/>
  <c r="L75" i="9"/>
  <c r="L74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50" i="9"/>
  <c r="L49" i="9"/>
  <c r="L48" i="9"/>
  <c r="L47" i="9"/>
  <c r="L46" i="9"/>
  <c r="L45" i="9"/>
  <c r="L44" i="9"/>
  <c r="L43" i="9"/>
  <c r="L42" i="9"/>
  <c r="L41" i="9"/>
  <c r="L40" i="9"/>
  <c r="L39" i="9"/>
  <c r="L38" i="9"/>
  <c r="L37" i="9"/>
  <c r="L36" i="9"/>
  <c r="L35" i="9"/>
  <c r="L34" i="9"/>
  <c r="L33" i="9"/>
  <c r="L32" i="9"/>
  <c r="L31" i="9"/>
  <c r="L30" i="9"/>
  <c r="L29" i="9"/>
  <c r="L28" i="9"/>
  <c r="L27" i="9"/>
  <c r="L26" i="9"/>
  <c r="L24" i="9"/>
  <c r="B11" i="10"/>
  <c r="C11" i="10" s="1"/>
  <c r="B9" i="10"/>
  <c r="B7" i="10"/>
  <c r="C7" i="10" s="1"/>
  <c r="B5" i="10"/>
  <c r="C5" i="10" s="1"/>
  <c r="C9" i="10"/>
  <c r="B12" i="10"/>
  <c r="C12" i="10" s="1"/>
  <c r="B10" i="10"/>
  <c r="C10" i="10" s="1"/>
  <c r="B8" i="10"/>
  <c r="C8" i="10" s="1"/>
  <c r="B6" i="10"/>
  <c r="C6" i="10" s="1"/>
  <c r="B4" i="10"/>
  <c r="C4" i="10" s="1"/>
  <c r="D12" i="10" l="1"/>
  <c r="E12" i="10" s="1"/>
  <c r="D4" i="10"/>
  <c r="E4" i="10" s="1"/>
  <c r="D5" i="10"/>
  <c r="E5" i="10" s="1"/>
  <c r="D6" i="10"/>
  <c r="E6" i="10" s="1"/>
  <c r="D8" i="10"/>
  <c r="E8" i="10" s="1"/>
  <c r="D9" i="10"/>
  <c r="E9" i="10" s="1"/>
  <c r="D7" i="10"/>
  <c r="E7" i="10" s="1"/>
  <c r="D10" i="10"/>
  <c r="E10" i="10" s="1"/>
  <c r="D11" i="10"/>
  <c r="E11" i="10" s="1"/>
  <c r="C32" i="9" l="1"/>
  <c r="C33" i="9"/>
  <c r="C37" i="9"/>
  <c r="C35" i="9"/>
  <c r="C39" i="9"/>
  <c r="F23" i="10"/>
  <c r="C38" i="9"/>
  <c r="C36" i="9"/>
  <c r="C34" i="9"/>
  <c r="C31" i="9"/>
  <c r="F22" i="10"/>
  <c r="F21" i="10"/>
  <c r="C30" i="9"/>
  <c r="C29" i="9"/>
  <c r="C28" i="9"/>
  <c r="C27" i="9"/>
  <c r="C26" i="9"/>
  <c r="C118" i="9"/>
  <c r="C117" i="9"/>
  <c r="C104" i="9"/>
  <c r="C116" i="9"/>
  <c r="C115" i="9"/>
  <c r="F27" i="10"/>
  <c r="C114" i="9"/>
  <c r="C113" i="9"/>
  <c r="C99" i="9"/>
  <c r="C112" i="9"/>
  <c r="C100" i="9"/>
  <c r="C111" i="9"/>
  <c r="C110" i="9"/>
  <c r="C102" i="9"/>
  <c r="C109" i="9"/>
  <c r="C101" i="9"/>
  <c r="C108" i="9"/>
  <c r="C105" i="9"/>
  <c r="C107" i="9"/>
  <c r="C103" i="9"/>
  <c r="C106" i="9"/>
  <c r="C131" i="9"/>
  <c r="C130" i="9"/>
  <c r="C129" i="9"/>
  <c r="C128" i="9"/>
  <c r="C120" i="9"/>
  <c r="C127" i="9"/>
  <c r="C126" i="9"/>
  <c r="C125" i="9"/>
  <c r="C119" i="9"/>
  <c r="C124" i="9"/>
  <c r="C121" i="9"/>
  <c r="C123" i="9"/>
  <c r="C122" i="9"/>
  <c r="C6" i="9"/>
  <c r="C15" i="9"/>
  <c r="C21" i="9"/>
  <c r="C9" i="9"/>
  <c r="F20" i="10"/>
  <c r="C17" i="9"/>
  <c r="F19" i="10"/>
  <c r="C18" i="9"/>
  <c r="C24" i="9"/>
  <c r="C54" i="9"/>
  <c r="C71" i="9"/>
  <c r="C70" i="9"/>
  <c r="C55" i="9"/>
  <c r="F25" i="10"/>
  <c r="C72" i="9"/>
  <c r="C68" i="9"/>
  <c r="C65" i="9"/>
  <c r="C56" i="9"/>
  <c r="C69" i="9"/>
  <c r="C67" i="9"/>
  <c r="C66" i="9"/>
  <c r="C64" i="9"/>
  <c r="C63" i="9"/>
  <c r="C62" i="9"/>
  <c r="C61" i="9"/>
  <c r="C57" i="9"/>
  <c r="C60" i="9"/>
  <c r="C59" i="9"/>
  <c r="C58" i="9"/>
  <c r="C16" i="9"/>
  <c r="C8" i="9"/>
  <c r="F17" i="10"/>
  <c r="C7" i="9"/>
  <c r="C5" i="9"/>
  <c r="F18" i="10"/>
  <c r="C86" i="9"/>
  <c r="F26" i="10"/>
  <c r="C85" i="9"/>
  <c r="C84" i="9"/>
  <c r="C83" i="9"/>
  <c r="C82" i="9"/>
  <c r="C81" i="9"/>
  <c r="C80" i="9"/>
  <c r="C79" i="9"/>
  <c r="C73" i="9"/>
  <c r="C87" i="9"/>
  <c r="C78" i="9"/>
  <c r="C77" i="9"/>
  <c r="C76" i="9"/>
  <c r="C75" i="9"/>
  <c r="C74" i="9"/>
  <c r="C88" i="9"/>
  <c r="C98" i="9"/>
  <c r="C97" i="9"/>
  <c r="C96" i="9"/>
  <c r="C95" i="9"/>
  <c r="C94" i="9"/>
  <c r="C93" i="9"/>
  <c r="C92" i="9"/>
  <c r="C91" i="9"/>
  <c r="C90" i="9"/>
  <c r="C89" i="9"/>
  <c r="C53" i="9"/>
  <c r="C52" i="9"/>
  <c r="C51" i="9"/>
  <c r="C41" i="9"/>
  <c r="C50" i="9"/>
  <c r="C49" i="9"/>
  <c r="C48" i="9"/>
  <c r="F24" i="10"/>
  <c r="C40" i="9"/>
  <c r="C47" i="9"/>
  <c r="C46" i="9"/>
  <c r="C45" i="9"/>
  <c r="C44" i="9"/>
  <c r="C43" i="9"/>
  <c r="C42" i="9"/>
  <c r="C133" i="9"/>
  <c r="F28" i="10"/>
  <c r="C136" i="9"/>
  <c r="C135" i="9"/>
  <c r="C146" i="9"/>
  <c r="C134" i="9"/>
  <c r="C145" i="9"/>
  <c r="C144" i="9"/>
  <c r="C143" i="9"/>
  <c r="C142" i="9"/>
  <c r="C141" i="9"/>
  <c r="C140" i="9"/>
  <c r="C139" i="9"/>
  <c r="C147" i="9"/>
  <c r="C138" i="9"/>
  <c r="C137" i="9"/>
  <c r="C132" i="9"/>
  <c r="C148" i="9"/>
  <c r="B137" i="6"/>
  <c r="X137" i="6"/>
  <c r="T137" i="6"/>
  <c r="B6" i="6"/>
  <c r="T4" i="6" l="1"/>
  <c r="T5" i="6"/>
  <c r="V83" i="6"/>
  <c r="V57" i="6"/>
  <c r="V24" i="6"/>
  <c r="V15" i="6"/>
  <c r="V9" i="6"/>
  <c r="V6" i="6"/>
  <c r="M16" i="4"/>
  <c r="M15" i="4" s="1"/>
  <c r="N15" i="4" s="1"/>
  <c r="I8" i="4"/>
  <c r="I11" i="4"/>
  <c r="I10" i="4"/>
  <c r="I12" i="4"/>
  <c r="I13" i="4"/>
  <c r="I14" i="4"/>
  <c r="I15" i="4"/>
  <c r="I16" i="4"/>
  <c r="I27" i="4"/>
  <c r="I26" i="4"/>
  <c r="I25" i="4"/>
  <c r="I24" i="4"/>
  <c r="I23" i="4"/>
  <c r="I22" i="4"/>
  <c r="I21" i="4"/>
  <c r="I20" i="4"/>
  <c r="I19" i="4"/>
  <c r="I17" i="4"/>
  <c r="N17" i="4"/>
  <c r="M19" i="4"/>
  <c r="M20" i="4" s="1"/>
  <c r="N20" i="4" s="1"/>
  <c r="T6" i="6"/>
  <c r="N16" i="4" l="1"/>
  <c r="M14" i="4"/>
  <c r="N19" i="4"/>
  <c r="M21" i="4"/>
  <c r="T24" i="6"/>
  <c r="T23" i="6"/>
  <c r="T38" i="6"/>
  <c r="T37" i="6"/>
  <c r="T57" i="6"/>
  <c r="T56" i="6"/>
  <c r="T10" i="6"/>
  <c r="T9" i="6"/>
  <c r="T116" i="6"/>
  <c r="T115" i="6"/>
  <c r="T132" i="6"/>
  <c r="T131" i="6"/>
  <c r="T130" i="6"/>
  <c r="T129" i="6"/>
  <c r="T128" i="6"/>
  <c r="T127" i="6"/>
  <c r="T126" i="6"/>
  <c r="T125" i="6"/>
  <c r="T124" i="6"/>
  <c r="T123" i="6"/>
  <c r="T122" i="6"/>
  <c r="T121" i="6"/>
  <c r="T120" i="6"/>
  <c r="T119" i="6"/>
  <c r="T118" i="6"/>
  <c r="T117" i="6"/>
  <c r="T114" i="6"/>
  <c r="T113" i="6"/>
  <c r="T112" i="6"/>
  <c r="T111" i="6"/>
  <c r="T110" i="6"/>
  <c r="T109" i="6"/>
  <c r="T108" i="6"/>
  <c r="T107" i="6"/>
  <c r="T106" i="6"/>
  <c r="T105" i="6"/>
  <c r="T104" i="6"/>
  <c r="T103" i="6"/>
  <c r="T102" i="6"/>
  <c r="T101" i="6"/>
  <c r="T100" i="6"/>
  <c r="T99" i="6"/>
  <c r="T98" i="6"/>
  <c r="T97" i="6"/>
  <c r="T96" i="6"/>
  <c r="T95" i="6"/>
  <c r="T94" i="6"/>
  <c r="T93" i="6"/>
  <c r="T92" i="6"/>
  <c r="T91" i="6"/>
  <c r="T90" i="6"/>
  <c r="T89" i="6"/>
  <c r="T88" i="6"/>
  <c r="T87" i="6"/>
  <c r="T86" i="6"/>
  <c r="T85" i="6"/>
  <c r="T84" i="6"/>
  <c r="T83" i="6"/>
  <c r="T82" i="6"/>
  <c r="T81" i="6"/>
  <c r="T80" i="6"/>
  <c r="T79" i="6"/>
  <c r="T78" i="6"/>
  <c r="T77" i="6"/>
  <c r="T76" i="6"/>
  <c r="T75" i="6"/>
  <c r="T74" i="6"/>
  <c r="T73" i="6"/>
  <c r="T72" i="6"/>
  <c r="T71" i="6"/>
  <c r="T70" i="6"/>
  <c r="T69" i="6"/>
  <c r="T68" i="6"/>
  <c r="T67" i="6"/>
  <c r="T66" i="6"/>
  <c r="T65" i="6"/>
  <c r="T64" i="6"/>
  <c r="T63" i="6"/>
  <c r="T62" i="6"/>
  <c r="T61" i="6"/>
  <c r="T60" i="6"/>
  <c r="T59" i="6"/>
  <c r="T58" i="6"/>
  <c r="T55" i="6"/>
  <c r="T54" i="6"/>
  <c r="T53" i="6"/>
  <c r="T52" i="6"/>
  <c r="T51" i="6"/>
  <c r="T50" i="6"/>
  <c r="T49" i="6"/>
  <c r="T48" i="6"/>
  <c r="T47" i="6"/>
  <c r="T46" i="6"/>
  <c r="T45" i="6"/>
  <c r="T44" i="6"/>
  <c r="T43" i="6"/>
  <c r="T42" i="6"/>
  <c r="T41" i="6"/>
  <c r="T40" i="6"/>
  <c r="T39" i="6"/>
  <c r="T36" i="6"/>
  <c r="T35" i="6"/>
  <c r="T34" i="6"/>
  <c r="T33" i="6"/>
  <c r="T32" i="6"/>
  <c r="T31" i="6"/>
  <c r="T30" i="6"/>
  <c r="T29" i="6"/>
  <c r="T28" i="6"/>
  <c r="T27" i="6"/>
  <c r="T26" i="6"/>
  <c r="T25" i="6"/>
  <c r="T22" i="6"/>
  <c r="T21" i="6"/>
  <c r="T20" i="6"/>
  <c r="T19" i="6"/>
  <c r="T18" i="6"/>
  <c r="T17" i="6"/>
  <c r="T16" i="6"/>
  <c r="T15" i="6"/>
  <c r="T14" i="6"/>
  <c r="T13" i="6"/>
  <c r="T12" i="6"/>
  <c r="T11" i="6"/>
  <c r="T8" i="6"/>
  <c r="T7" i="6"/>
  <c r="X6" i="6"/>
  <c r="K11" i="2"/>
  <c r="K10" i="2"/>
  <c r="K9" i="2"/>
  <c r="K8" i="2"/>
  <c r="K7" i="2"/>
  <c r="K6" i="2"/>
  <c r="K12" i="2"/>
  <c r="K13" i="2"/>
  <c r="N14" i="4" l="1"/>
  <c r="M13" i="4"/>
  <c r="N21" i="4"/>
  <c r="M22" i="4"/>
  <c r="N13" i="4" l="1"/>
  <c r="M12" i="4"/>
  <c r="N22" i="4"/>
  <c r="M23" i="4"/>
  <c r="N12" i="4" l="1"/>
  <c r="M10" i="4"/>
  <c r="M24" i="4"/>
  <c r="N23" i="4"/>
  <c r="N10" i="4" l="1"/>
  <c r="M8" i="4"/>
  <c r="N8" i="4" s="1"/>
  <c r="N24" i="4"/>
  <c r="M26" i="4"/>
  <c r="W4" i="6" s="1"/>
  <c r="B4" i="6" s="1"/>
  <c r="M25" i="4"/>
  <c r="N25" i="4" s="1"/>
  <c r="W5" i="6" l="1"/>
  <c r="B5" i="6" s="1"/>
  <c r="X4" i="6"/>
  <c r="M27" i="4"/>
  <c r="N27" i="4" s="1"/>
  <c r="N26" i="4"/>
  <c r="W7" i="6" l="1"/>
  <c r="B7" i="6" s="1"/>
  <c r="X5" i="6"/>
  <c r="W8" i="6" l="1"/>
  <c r="B8" i="6" s="1"/>
  <c r="W9" i="6"/>
  <c r="X7" i="6"/>
  <c r="X9" i="6" l="1"/>
  <c r="B9" i="6"/>
  <c r="W10" i="6"/>
  <c r="B10" i="6" s="1"/>
  <c r="X8" i="6"/>
  <c r="W11" i="6" l="1"/>
  <c r="B11" i="6" s="1"/>
  <c r="X10" i="6"/>
  <c r="X11" i="6" l="1"/>
  <c r="W12" i="6"/>
  <c r="B12" i="6" s="1"/>
  <c r="W13" i="6" l="1"/>
  <c r="B13" i="6" s="1"/>
  <c r="X12" i="6"/>
  <c r="W14" i="6" l="1"/>
  <c r="B14" i="6" s="1"/>
  <c r="X13" i="6"/>
  <c r="W15" i="6" l="1"/>
  <c r="B15" i="6" s="1"/>
  <c r="W16" i="6"/>
  <c r="B16" i="6" s="1"/>
  <c r="X14" i="6"/>
  <c r="W17" i="6" l="1"/>
  <c r="B17" i="6" s="1"/>
  <c r="X16" i="6"/>
  <c r="W18" i="6" l="1"/>
  <c r="B18" i="6" s="1"/>
  <c r="X17" i="6"/>
  <c r="W19" i="6" l="1"/>
  <c r="B19" i="6" s="1"/>
  <c r="X18" i="6"/>
  <c r="W20" i="6" l="1"/>
  <c r="B20" i="6" s="1"/>
  <c r="X19" i="6"/>
  <c r="X20" i="6" l="1"/>
  <c r="W21" i="6"/>
  <c r="B21" i="6" s="1"/>
  <c r="W22" i="6" l="1"/>
  <c r="B22" i="6" s="1"/>
  <c r="X21" i="6"/>
  <c r="W23" i="6" l="1"/>
  <c r="B23" i="6" s="1"/>
  <c r="X22" i="6"/>
  <c r="X23" i="6" l="1"/>
  <c r="W24" i="6"/>
  <c r="W25" i="6"/>
  <c r="B25" i="6" s="1"/>
  <c r="X24" i="6" l="1"/>
  <c r="B24" i="6"/>
  <c r="X25" i="6"/>
  <c r="W26" i="6"/>
  <c r="B26" i="6" s="1"/>
  <c r="W27" i="6" l="1"/>
  <c r="B27" i="6" s="1"/>
  <c r="X26" i="6"/>
  <c r="W28" i="6" l="1"/>
  <c r="B28" i="6" s="1"/>
  <c r="X27" i="6"/>
  <c r="X28" i="6" l="1"/>
  <c r="W29" i="6"/>
  <c r="B29" i="6" s="1"/>
  <c r="X29" i="6" l="1"/>
  <c r="W30" i="6"/>
  <c r="B30" i="6" s="1"/>
  <c r="W31" i="6" l="1"/>
  <c r="B31" i="6" s="1"/>
  <c r="X30" i="6"/>
  <c r="W32" i="6" l="1"/>
  <c r="B32" i="6" s="1"/>
  <c r="X31" i="6"/>
  <c r="X32" i="6" l="1"/>
  <c r="W33" i="6"/>
  <c r="B33" i="6" s="1"/>
  <c r="W34" i="6" l="1"/>
  <c r="B34" i="6" s="1"/>
  <c r="X33" i="6"/>
  <c r="W35" i="6" l="1"/>
  <c r="B35" i="6" s="1"/>
  <c r="X34" i="6"/>
  <c r="W36" i="6" l="1"/>
  <c r="B36" i="6" s="1"/>
  <c r="X35" i="6"/>
  <c r="W37" i="6" l="1"/>
  <c r="B37" i="6" s="1"/>
  <c r="X36" i="6"/>
  <c r="W38" i="6" l="1"/>
  <c r="W39" i="6"/>
  <c r="B39" i="6" s="1"/>
  <c r="X37" i="6"/>
  <c r="X38" i="6" l="1"/>
  <c r="B38" i="6"/>
  <c r="W40" i="6"/>
  <c r="B40" i="6" s="1"/>
  <c r="X39" i="6"/>
  <c r="X40" i="6" l="1"/>
  <c r="W41" i="6"/>
  <c r="B41" i="6" s="1"/>
  <c r="W42" i="6" l="1"/>
  <c r="B42" i="6" s="1"/>
  <c r="X41" i="6"/>
  <c r="W43" i="6" l="1"/>
  <c r="B43" i="6" s="1"/>
  <c r="X42" i="6"/>
  <c r="W44" i="6" l="1"/>
  <c r="B44" i="6" s="1"/>
  <c r="X43" i="6"/>
  <c r="X44" i="6" l="1"/>
  <c r="W45" i="6"/>
  <c r="B45" i="6" s="1"/>
  <c r="W46" i="6" l="1"/>
  <c r="B46" i="6" s="1"/>
  <c r="X45" i="6"/>
  <c r="W47" i="6" l="1"/>
  <c r="B47" i="6" s="1"/>
  <c r="X46" i="6"/>
  <c r="W48" i="6" l="1"/>
  <c r="B48" i="6" s="1"/>
  <c r="X47" i="6"/>
  <c r="X48" i="6" l="1"/>
  <c r="W49" i="6"/>
  <c r="B49" i="6" s="1"/>
  <c r="W50" i="6" l="1"/>
  <c r="B50" i="6" s="1"/>
  <c r="X49" i="6"/>
  <c r="W51" i="6" l="1"/>
  <c r="B51" i="6" s="1"/>
  <c r="X50" i="6"/>
  <c r="W52" i="6" l="1"/>
  <c r="B52" i="6" s="1"/>
  <c r="X51" i="6"/>
  <c r="X52" i="6" l="1"/>
  <c r="W53" i="6"/>
  <c r="B53" i="6" s="1"/>
  <c r="X53" i="6" l="1"/>
  <c r="W54" i="6"/>
  <c r="B54" i="6" s="1"/>
  <c r="X54" i="6" l="1"/>
  <c r="W55" i="6"/>
  <c r="B55" i="6" s="1"/>
  <c r="X55" i="6" l="1"/>
  <c r="W56" i="6"/>
  <c r="B56" i="6" s="1"/>
  <c r="X56" i="6" l="1"/>
  <c r="W58" i="6"/>
  <c r="B58" i="6" s="1"/>
  <c r="W57" i="6"/>
  <c r="X57" i="6" l="1"/>
  <c r="B57" i="6"/>
  <c r="W59" i="6"/>
  <c r="B59" i="6" s="1"/>
  <c r="X58" i="6"/>
  <c r="X59" i="6" l="1"/>
  <c r="W60" i="6"/>
  <c r="B60" i="6" s="1"/>
  <c r="W61" i="6" l="1"/>
  <c r="B61" i="6" s="1"/>
  <c r="X60" i="6"/>
  <c r="X61" i="6" l="1"/>
  <c r="W62" i="6"/>
  <c r="B62" i="6" s="1"/>
  <c r="W63" i="6" l="1"/>
  <c r="B63" i="6" s="1"/>
  <c r="X62" i="6"/>
  <c r="X63" i="6" l="1"/>
  <c r="W64" i="6"/>
  <c r="B64" i="6" s="1"/>
  <c r="W65" i="6" l="1"/>
  <c r="B65" i="6" s="1"/>
  <c r="X64" i="6"/>
  <c r="W66" i="6" l="1"/>
  <c r="B66" i="6" s="1"/>
  <c r="X65" i="6"/>
  <c r="X66" i="6" l="1"/>
  <c r="W67" i="6"/>
  <c r="B67" i="6" s="1"/>
  <c r="X67" i="6" l="1"/>
  <c r="W68" i="6"/>
  <c r="B68" i="6" s="1"/>
  <c r="W69" i="6" l="1"/>
  <c r="B69" i="6" s="1"/>
  <c r="X68" i="6"/>
  <c r="X69" i="6" l="1"/>
  <c r="W70" i="6"/>
  <c r="B70" i="6" s="1"/>
  <c r="X70" i="6" l="1"/>
  <c r="W71" i="6"/>
  <c r="B71" i="6" s="1"/>
  <c r="W72" i="6" l="1"/>
  <c r="B72" i="6" s="1"/>
  <c r="X71" i="6"/>
  <c r="X72" i="6" l="1"/>
  <c r="W73" i="6"/>
  <c r="B73" i="6" s="1"/>
  <c r="X73" i="6" l="1"/>
  <c r="W74" i="6"/>
  <c r="B74" i="6" s="1"/>
  <c r="W75" i="6" l="1"/>
  <c r="B75" i="6" s="1"/>
  <c r="X74" i="6"/>
  <c r="X75" i="6" l="1"/>
  <c r="W76" i="6"/>
  <c r="B76" i="6" s="1"/>
  <c r="X76" i="6" l="1"/>
  <c r="W77" i="6"/>
  <c r="B77" i="6" s="1"/>
  <c r="X77" i="6" l="1"/>
  <c r="W78" i="6"/>
  <c r="B78" i="6" s="1"/>
  <c r="X78" i="6" l="1"/>
  <c r="W79" i="6"/>
  <c r="B79" i="6" s="1"/>
  <c r="W80" i="6" l="1"/>
  <c r="B80" i="6" s="1"/>
  <c r="X79" i="6"/>
  <c r="X80" i="6" l="1"/>
  <c r="W81" i="6"/>
  <c r="B81" i="6" s="1"/>
  <c r="W82" i="6" l="1"/>
  <c r="B82" i="6" s="1"/>
  <c r="X81" i="6"/>
  <c r="W83" i="6" l="1"/>
  <c r="W84" i="6"/>
  <c r="B84" i="6" s="1"/>
  <c r="X82" i="6"/>
  <c r="X83" i="6" l="1"/>
  <c r="B83" i="6"/>
  <c r="W85" i="6"/>
  <c r="B85" i="6" s="1"/>
  <c r="X84" i="6"/>
  <c r="W86" i="6" l="1"/>
  <c r="B86" i="6" s="1"/>
  <c r="X85" i="6"/>
  <c r="X86" i="6" l="1"/>
  <c r="W87" i="6"/>
  <c r="B87" i="6" s="1"/>
  <c r="X87" i="6" l="1"/>
  <c r="W88" i="6"/>
  <c r="B88" i="6" s="1"/>
  <c r="W89" i="6" l="1"/>
  <c r="B89" i="6" s="1"/>
  <c r="X88" i="6"/>
  <c r="X89" i="6" l="1"/>
  <c r="W90" i="6"/>
  <c r="B90" i="6" s="1"/>
  <c r="X90" i="6" l="1"/>
  <c r="W91" i="6"/>
  <c r="B91" i="6" s="1"/>
  <c r="W92" i="6" l="1"/>
  <c r="B92" i="6" s="1"/>
  <c r="X91" i="6"/>
  <c r="X92" i="6" l="1"/>
  <c r="W93" i="6"/>
  <c r="B93" i="6" s="1"/>
  <c r="X93" i="6" l="1"/>
  <c r="W94" i="6"/>
  <c r="B94" i="6" s="1"/>
  <c r="X94" i="6" l="1"/>
  <c r="W95" i="6"/>
  <c r="B95" i="6" s="1"/>
  <c r="W96" i="6" l="1"/>
  <c r="B96" i="6" s="1"/>
  <c r="X95" i="6"/>
  <c r="X96" i="6" l="1"/>
  <c r="W97" i="6"/>
  <c r="B97" i="6" s="1"/>
  <c r="X97" i="6" l="1"/>
  <c r="W98" i="6"/>
  <c r="B98" i="6" s="1"/>
  <c r="X98" i="6" l="1"/>
  <c r="W99" i="6"/>
  <c r="B99" i="6" s="1"/>
  <c r="W100" i="6" l="1"/>
  <c r="B100" i="6" s="1"/>
  <c r="X99" i="6"/>
  <c r="W101" i="6" l="1"/>
  <c r="B101" i="6" s="1"/>
  <c r="X100" i="6"/>
  <c r="W102" i="6" l="1"/>
  <c r="B102" i="6" s="1"/>
  <c r="X101" i="6"/>
  <c r="W103" i="6" l="1"/>
  <c r="B103" i="6" s="1"/>
  <c r="X102" i="6"/>
  <c r="X103" i="6" l="1"/>
  <c r="W104" i="6"/>
  <c r="B104" i="6" s="1"/>
  <c r="W105" i="6" l="1"/>
  <c r="B105" i="6" s="1"/>
  <c r="X104" i="6"/>
  <c r="W106" i="6" l="1"/>
  <c r="B106" i="6" s="1"/>
  <c r="X105" i="6"/>
  <c r="X106" i="6" l="1"/>
  <c r="W107" i="6"/>
  <c r="B107" i="6" s="1"/>
  <c r="W108" i="6" l="1"/>
  <c r="B108" i="6" s="1"/>
  <c r="X107" i="6"/>
  <c r="X108" i="6" l="1"/>
  <c r="W109" i="6"/>
  <c r="B109" i="6" s="1"/>
  <c r="W110" i="6" l="1"/>
  <c r="B110" i="6" s="1"/>
  <c r="X109" i="6"/>
  <c r="W111" i="6" l="1"/>
  <c r="B111" i="6" s="1"/>
  <c r="X110" i="6"/>
  <c r="W112" i="6" l="1"/>
  <c r="B112" i="6" s="1"/>
  <c r="X111" i="6"/>
  <c r="W113" i="6" l="1"/>
  <c r="B113" i="6" s="1"/>
  <c r="X112" i="6"/>
  <c r="X113" i="6" l="1"/>
  <c r="W114" i="6"/>
  <c r="B114" i="6" s="1"/>
  <c r="X114" i="6" l="1"/>
  <c r="W115" i="6"/>
  <c r="B115" i="6" s="1"/>
  <c r="W116" i="6" l="1"/>
  <c r="X115" i="6"/>
  <c r="W117" i="6"/>
  <c r="B117" i="6" s="1"/>
  <c r="X116" i="6" l="1"/>
  <c r="B116" i="6"/>
  <c r="X117" i="6"/>
  <c r="W118" i="6"/>
  <c r="B118" i="6" s="1"/>
  <c r="X118" i="6" l="1"/>
  <c r="W119" i="6"/>
  <c r="B119" i="6" s="1"/>
  <c r="W120" i="6" l="1"/>
  <c r="B120" i="6" s="1"/>
  <c r="X119" i="6"/>
  <c r="X120" i="6" l="1"/>
  <c r="W121" i="6"/>
  <c r="B121" i="6" s="1"/>
  <c r="U132" i="6"/>
  <c r="D132" i="6" s="1"/>
  <c r="V132" i="6" s="1"/>
  <c r="U131" i="6"/>
  <c r="D131" i="6" s="1"/>
  <c r="V131" i="6" s="1"/>
  <c r="U130" i="6"/>
  <c r="D130" i="6" s="1"/>
  <c r="V130" i="6" s="1"/>
  <c r="U129" i="6"/>
  <c r="D129" i="6" s="1"/>
  <c r="V129" i="6" s="1"/>
  <c r="U128" i="6"/>
  <c r="D128" i="6" s="1"/>
  <c r="V128" i="6" s="1"/>
  <c r="U127" i="6"/>
  <c r="D127" i="6" s="1"/>
  <c r="V127" i="6" s="1"/>
  <c r="U126" i="6"/>
  <c r="D126" i="6" s="1"/>
  <c r="V126" i="6" s="1"/>
  <c r="U125" i="6"/>
  <c r="D125" i="6" s="1"/>
  <c r="V125" i="6" s="1"/>
  <c r="U124" i="6"/>
  <c r="D124" i="6" s="1"/>
  <c r="V124" i="6" s="1"/>
  <c r="U123" i="6"/>
  <c r="D123" i="6" s="1"/>
  <c r="V123" i="6" s="1"/>
  <c r="U122" i="6"/>
  <c r="D122" i="6" s="1"/>
  <c r="V122" i="6" s="1"/>
  <c r="U121" i="6"/>
  <c r="D121" i="6" s="1"/>
  <c r="V121" i="6" s="1"/>
  <c r="U120" i="6"/>
  <c r="D120" i="6" s="1"/>
  <c r="V120" i="6" s="1"/>
  <c r="U119" i="6"/>
  <c r="D119" i="6" s="1"/>
  <c r="V119" i="6" s="1"/>
  <c r="U118" i="6"/>
  <c r="D118" i="6" s="1"/>
  <c r="V118" i="6" s="1"/>
  <c r="U117" i="6"/>
  <c r="D117" i="6" s="1"/>
  <c r="V117" i="6" s="1"/>
  <c r="U116" i="6"/>
  <c r="D116" i="6" s="1"/>
  <c r="V116" i="6" s="1"/>
  <c r="U115" i="6"/>
  <c r="D115" i="6" s="1"/>
  <c r="V115" i="6" s="1"/>
  <c r="U114" i="6"/>
  <c r="D114" i="6" s="1"/>
  <c r="V114" i="6" s="1"/>
  <c r="U113" i="6"/>
  <c r="D113" i="6" s="1"/>
  <c r="V113" i="6" s="1"/>
  <c r="U112" i="6"/>
  <c r="D112" i="6" s="1"/>
  <c r="V112" i="6" s="1"/>
  <c r="U111" i="6"/>
  <c r="D111" i="6" s="1"/>
  <c r="V111" i="6" s="1"/>
  <c r="U110" i="6"/>
  <c r="D110" i="6" s="1"/>
  <c r="V110" i="6" s="1"/>
  <c r="U109" i="6"/>
  <c r="D109" i="6" s="1"/>
  <c r="V109" i="6" s="1"/>
  <c r="U108" i="6"/>
  <c r="D108" i="6" s="1"/>
  <c r="V108" i="6" s="1"/>
  <c r="U107" i="6"/>
  <c r="D107" i="6" s="1"/>
  <c r="V107" i="6" s="1"/>
  <c r="U106" i="6"/>
  <c r="D106" i="6" s="1"/>
  <c r="V106" i="6" s="1"/>
  <c r="U105" i="6"/>
  <c r="D105" i="6" s="1"/>
  <c r="V105" i="6" s="1"/>
  <c r="U104" i="6"/>
  <c r="D104" i="6" s="1"/>
  <c r="V104" i="6" s="1"/>
  <c r="U103" i="6"/>
  <c r="D103" i="6" s="1"/>
  <c r="V103" i="6" s="1"/>
  <c r="U102" i="6"/>
  <c r="D102" i="6" s="1"/>
  <c r="V102" i="6" s="1"/>
  <c r="U101" i="6"/>
  <c r="D101" i="6" s="1"/>
  <c r="V101" i="6" s="1"/>
  <c r="U100" i="6"/>
  <c r="D100" i="6" s="1"/>
  <c r="V100" i="6" s="1"/>
  <c r="U99" i="6"/>
  <c r="D99" i="6" s="1"/>
  <c r="V99" i="6" s="1"/>
  <c r="U98" i="6"/>
  <c r="D98" i="6" s="1"/>
  <c r="V98" i="6" s="1"/>
  <c r="U97" i="6"/>
  <c r="D97" i="6" s="1"/>
  <c r="V97" i="6" s="1"/>
  <c r="U96" i="6"/>
  <c r="D96" i="6" s="1"/>
  <c r="V96" i="6" s="1"/>
  <c r="U95" i="6"/>
  <c r="D95" i="6" s="1"/>
  <c r="V95" i="6" s="1"/>
  <c r="U94" i="6"/>
  <c r="D94" i="6" s="1"/>
  <c r="V94" i="6" s="1"/>
  <c r="U93" i="6"/>
  <c r="D93" i="6" s="1"/>
  <c r="V93" i="6" s="1"/>
  <c r="U92" i="6"/>
  <c r="D92" i="6" s="1"/>
  <c r="V92" i="6" s="1"/>
  <c r="U91" i="6"/>
  <c r="D91" i="6" s="1"/>
  <c r="V91" i="6" s="1"/>
  <c r="U90" i="6"/>
  <c r="D90" i="6" s="1"/>
  <c r="V90" i="6" s="1"/>
  <c r="U89" i="6"/>
  <c r="D89" i="6" s="1"/>
  <c r="V89" i="6" s="1"/>
  <c r="U88" i="6"/>
  <c r="D88" i="6" s="1"/>
  <c r="V88" i="6" s="1"/>
  <c r="U87" i="6"/>
  <c r="D87" i="6" s="1"/>
  <c r="V87" i="6" s="1"/>
  <c r="U86" i="6"/>
  <c r="D86" i="6" s="1"/>
  <c r="V86" i="6" s="1"/>
  <c r="U85" i="6"/>
  <c r="D85" i="6" s="1"/>
  <c r="V85" i="6" s="1"/>
  <c r="U84" i="6"/>
  <c r="D84" i="6" s="1"/>
  <c r="V84" i="6" s="1"/>
  <c r="U83" i="6"/>
  <c r="U82" i="6"/>
  <c r="D82" i="6" s="1"/>
  <c r="V82" i="6" s="1"/>
  <c r="U81" i="6"/>
  <c r="D81" i="6" s="1"/>
  <c r="V81" i="6" s="1"/>
  <c r="U80" i="6"/>
  <c r="D80" i="6" s="1"/>
  <c r="V80" i="6" s="1"/>
  <c r="U79" i="6"/>
  <c r="D79" i="6" s="1"/>
  <c r="V79" i="6" s="1"/>
  <c r="U78" i="6"/>
  <c r="D78" i="6" s="1"/>
  <c r="V78" i="6" s="1"/>
  <c r="U77" i="6"/>
  <c r="D77" i="6" s="1"/>
  <c r="V77" i="6" s="1"/>
  <c r="U76" i="6"/>
  <c r="D76" i="6" s="1"/>
  <c r="V76" i="6" s="1"/>
  <c r="U75" i="6"/>
  <c r="D75" i="6" s="1"/>
  <c r="V75" i="6" s="1"/>
  <c r="U74" i="6"/>
  <c r="D74" i="6" s="1"/>
  <c r="V74" i="6" s="1"/>
  <c r="U73" i="6"/>
  <c r="D73" i="6" s="1"/>
  <c r="V73" i="6" s="1"/>
  <c r="U72" i="6"/>
  <c r="D72" i="6" s="1"/>
  <c r="V72" i="6" s="1"/>
  <c r="U71" i="6"/>
  <c r="D71" i="6" s="1"/>
  <c r="V71" i="6" s="1"/>
  <c r="U70" i="6"/>
  <c r="D70" i="6" s="1"/>
  <c r="V70" i="6" s="1"/>
  <c r="U69" i="6"/>
  <c r="D69" i="6" s="1"/>
  <c r="V69" i="6" s="1"/>
  <c r="U68" i="6"/>
  <c r="D68" i="6" s="1"/>
  <c r="V68" i="6" s="1"/>
  <c r="U67" i="6"/>
  <c r="D67" i="6" s="1"/>
  <c r="V67" i="6" s="1"/>
  <c r="U66" i="6"/>
  <c r="D66" i="6" s="1"/>
  <c r="V66" i="6" s="1"/>
  <c r="U65" i="6"/>
  <c r="D65" i="6" s="1"/>
  <c r="V65" i="6" s="1"/>
  <c r="U64" i="6"/>
  <c r="D64" i="6" s="1"/>
  <c r="V64" i="6" s="1"/>
  <c r="U63" i="6"/>
  <c r="D63" i="6" s="1"/>
  <c r="V63" i="6" s="1"/>
  <c r="U62" i="6"/>
  <c r="D62" i="6" s="1"/>
  <c r="V62" i="6" s="1"/>
  <c r="U61" i="6"/>
  <c r="D61" i="6" s="1"/>
  <c r="V61" i="6" s="1"/>
  <c r="U60" i="6"/>
  <c r="D60" i="6" s="1"/>
  <c r="V60" i="6" s="1"/>
  <c r="U59" i="6"/>
  <c r="D59" i="6" s="1"/>
  <c r="V59" i="6" s="1"/>
  <c r="U58" i="6"/>
  <c r="D58" i="6" s="1"/>
  <c r="V58" i="6" s="1"/>
  <c r="U57" i="6"/>
  <c r="U56" i="6"/>
  <c r="D56" i="6" s="1"/>
  <c r="V56" i="6" s="1"/>
  <c r="U55" i="6"/>
  <c r="D55" i="6" s="1"/>
  <c r="V55" i="6" s="1"/>
  <c r="U54" i="6"/>
  <c r="D54" i="6" s="1"/>
  <c r="V54" i="6" s="1"/>
  <c r="U53" i="6"/>
  <c r="D53" i="6" s="1"/>
  <c r="V53" i="6" s="1"/>
  <c r="U52" i="6"/>
  <c r="D52" i="6" s="1"/>
  <c r="V52" i="6" s="1"/>
  <c r="U51" i="6"/>
  <c r="D51" i="6" s="1"/>
  <c r="V51" i="6" s="1"/>
  <c r="U50" i="6"/>
  <c r="D50" i="6" s="1"/>
  <c r="V50" i="6" s="1"/>
  <c r="U49" i="6"/>
  <c r="D49" i="6" s="1"/>
  <c r="V49" i="6" s="1"/>
  <c r="U48" i="6"/>
  <c r="D48" i="6" s="1"/>
  <c r="V48" i="6" s="1"/>
  <c r="U47" i="6"/>
  <c r="D47" i="6" s="1"/>
  <c r="V47" i="6" s="1"/>
  <c r="U46" i="6"/>
  <c r="D46" i="6" s="1"/>
  <c r="V46" i="6" s="1"/>
  <c r="U45" i="6"/>
  <c r="D45" i="6" s="1"/>
  <c r="V45" i="6" s="1"/>
  <c r="U44" i="6"/>
  <c r="D44" i="6" s="1"/>
  <c r="V44" i="6" s="1"/>
  <c r="U43" i="6"/>
  <c r="D43" i="6" s="1"/>
  <c r="V43" i="6" s="1"/>
  <c r="U42" i="6"/>
  <c r="D42" i="6" s="1"/>
  <c r="V42" i="6" s="1"/>
  <c r="U41" i="6"/>
  <c r="D41" i="6" s="1"/>
  <c r="V41" i="6" s="1"/>
  <c r="U40" i="6"/>
  <c r="D40" i="6" s="1"/>
  <c r="V40" i="6" s="1"/>
  <c r="U39" i="6"/>
  <c r="D39" i="6" s="1"/>
  <c r="V39" i="6" s="1"/>
  <c r="U38" i="6"/>
  <c r="U37" i="6"/>
  <c r="D37" i="6" s="1"/>
  <c r="V37" i="6" s="1"/>
  <c r="U36" i="6"/>
  <c r="D36" i="6" s="1"/>
  <c r="V36" i="6" s="1"/>
  <c r="U35" i="6"/>
  <c r="D35" i="6" s="1"/>
  <c r="V35" i="6" s="1"/>
  <c r="U34" i="6"/>
  <c r="D34" i="6" s="1"/>
  <c r="V34" i="6" s="1"/>
  <c r="U33" i="6"/>
  <c r="D33" i="6" s="1"/>
  <c r="V33" i="6" s="1"/>
  <c r="U32" i="6"/>
  <c r="D32" i="6" s="1"/>
  <c r="V32" i="6" s="1"/>
  <c r="U31" i="6"/>
  <c r="D31" i="6" s="1"/>
  <c r="V31" i="6" s="1"/>
  <c r="U30" i="6"/>
  <c r="D30" i="6" s="1"/>
  <c r="V30" i="6" s="1"/>
  <c r="U29" i="6"/>
  <c r="D29" i="6" s="1"/>
  <c r="V29" i="6" s="1"/>
  <c r="U28" i="6"/>
  <c r="D28" i="6" s="1"/>
  <c r="V28" i="6" s="1"/>
  <c r="U27" i="6"/>
  <c r="D27" i="6" s="1"/>
  <c r="V27" i="6" s="1"/>
  <c r="U26" i="6"/>
  <c r="D26" i="6" s="1"/>
  <c r="V26" i="6" s="1"/>
  <c r="U25" i="6"/>
  <c r="D25" i="6" s="1"/>
  <c r="V25" i="6" s="1"/>
  <c r="U24" i="6"/>
  <c r="U23" i="6"/>
  <c r="D23" i="6" s="1"/>
  <c r="V23" i="6" s="1"/>
  <c r="U22" i="6"/>
  <c r="D22" i="6" s="1"/>
  <c r="V22" i="6" s="1"/>
  <c r="U21" i="6"/>
  <c r="D21" i="6" s="1"/>
  <c r="V21" i="6" s="1"/>
  <c r="U20" i="6"/>
  <c r="D20" i="6" s="1"/>
  <c r="V20" i="6" s="1"/>
  <c r="U19" i="6"/>
  <c r="D19" i="6" s="1"/>
  <c r="V19" i="6" s="1"/>
  <c r="U18" i="6"/>
  <c r="D18" i="6" s="1"/>
  <c r="V18" i="6" s="1"/>
  <c r="U17" i="6"/>
  <c r="D17" i="6" s="1"/>
  <c r="V17" i="6" s="1"/>
  <c r="U16" i="6"/>
  <c r="D16" i="6" s="1"/>
  <c r="V16" i="6" s="1"/>
  <c r="U15" i="6"/>
  <c r="U14" i="6"/>
  <c r="D14" i="6" s="1"/>
  <c r="V14" i="6" s="1"/>
  <c r="U13" i="6"/>
  <c r="D13" i="6" s="1"/>
  <c r="V13" i="6" s="1"/>
  <c r="U12" i="6"/>
  <c r="D12" i="6" s="1"/>
  <c r="V12" i="6" s="1"/>
  <c r="U11" i="6"/>
  <c r="D11" i="6" s="1"/>
  <c r="V11" i="6" s="1"/>
  <c r="U10" i="6"/>
  <c r="D10" i="6" s="1"/>
  <c r="V10" i="6" s="1"/>
  <c r="U137" i="6"/>
  <c r="D137" i="6" s="1"/>
  <c r="V137" i="6" s="1"/>
  <c r="U9" i="6"/>
  <c r="U8" i="6"/>
  <c r="D8" i="6" s="1"/>
  <c r="V8" i="6" s="1"/>
  <c r="U7" i="6"/>
  <c r="D7" i="6" s="1"/>
  <c r="V7" i="6" s="1"/>
  <c r="U6" i="6"/>
  <c r="U5" i="6"/>
  <c r="D5" i="6" s="1"/>
  <c r="V5" i="6" s="1"/>
  <c r="U4" i="6"/>
  <c r="D4" i="6" s="1"/>
  <c r="V4" i="6" s="1"/>
  <c r="W122" i="6" l="1"/>
  <c r="B122" i="6" s="1"/>
  <c r="X121" i="6"/>
  <c r="W123" i="6" l="1"/>
  <c r="B123" i="6" s="1"/>
  <c r="X122" i="6"/>
  <c r="X123" i="6" l="1"/>
  <c r="W124" i="6"/>
  <c r="B124" i="6" s="1"/>
  <c r="X124" i="6" l="1"/>
  <c r="W125" i="6"/>
  <c r="B125" i="6" s="1"/>
  <c r="W126" i="6" l="1"/>
  <c r="B126" i="6" s="1"/>
  <c r="X125" i="6"/>
  <c r="X126" i="6" l="1"/>
  <c r="W127" i="6"/>
  <c r="B127" i="6" s="1"/>
  <c r="W128" i="6" l="1"/>
  <c r="B128" i="6" s="1"/>
  <c r="X127" i="6"/>
  <c r="X128" i="6" l="1"/>
  <c r="W129" i="6"/>
  <c r="B129" i="6" s="1"/>
  <c r="W130" i="6" l="1"/>
  <c r="B130" i="6" s="1"/>
  <c r="X129" i="6"/>
  <c r="W131" i="6" l="1"/>
  <c r="B131" i="6" s="1"/>
  <c r="X130" i="6"/>
  <c r="W132" i="6" l="1"/>
  <c r="X131" i="6"/>
  <c r="X132" i="6" l="1"/>
  <c r="B13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Kris Boughton</author>
  </authors>
  <commentList>
    <comment ref="B3" authorId="0" shapeId="0" xr:uid="{8E04528C-1A1D-4181-9F30-302441812BAE}">
      <text>
        <r>
          <rPr>
            <b/>
            <sz val="9"/>
            <color indexed="81"/>
            <rFont val="Tahoma"/>
            <family val="2"/>
          </rPr>
          <t>staggered by one step due to difference in datum levels between these two Regions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Kris Boughton</author>
  </authors>
  <commentList>
    <comment ref="O4" authorId="0" shapeId="0" xr:uid="{71293C38-4728-4DE5-889F-C4F6C3A4C585}">
      <text>
        <r>
          <rPr>
            <b/>
            <sz val="9"/>
            <color indexed="81"/>
            <rFont val="Tahoma"/>
            <family val="2"/>
          </rPr>
          <t>Principle Quantum Number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Kris Boughton</author>
  </authors>
  <commentList>
    <comment ref="T3" authorId="0" shapeId="0" xr:uid="{79E23BA0-F793-4F79-ACEF-F7A815DB7C92}">
      <text>
        <r>
          <rPr>
            <b/>
            <sz val="9"/>
            <color indexed="81"/>
            <rFont val="Tahoma"/>
            <family val="2"/>
          </rPr>
          <t>Quantum Number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0BB8238E-95BC-4384-AD1D-4972ABF29D09}">
      <text>
        <r>
          <rPr>
            <b/>
            <sz val="9"/>
            <color indexed="81"/>
            <rFont val="Tahoma"/>
            <family val="2"/>
          </rPr>
          <t>just as H</t>
        </r>
        <r>
          <rPr>
            <b/>
            <vertAlign val="superscript"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Tahoma"/>
            <family val="2"/>
          </rPr>
          <t xml:space="preserve"> + H</t>
        </r>
        <r>
          <rPr>
            <b/>
            <vertAlign val="superscript"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Tahoma"/>
            <family val="2"/>
          </rPr>
          <t xml:space="preserve"> = H</t>
        </r>
        <r>
          <rPr>
            <b/>
            <vertAlign val="subscript"/>
            <sz val="9"/>
            <color indexed="81"/>
            <rFont val="Tahoma"/>
            <family val="2"/>
          </rPr>
          <t>2</t>
        </r>
      </text>
    </comment>
    <comment ref="T7" authorId="0" shapeId="0" xr:uid="{339A31DE-CA3D-4E36-B7DF-EB452C1886CA}">
      <text>
        <r>
          <rPr>
            <b/>
            <sz val="9"/>
            <color indexed="81"/>
            <rFont val="Tahoma"/>
            <family val="2"/>
          </rPr>
          <t>-2 to account for temporal displacement as  ln(2) &lt; 1 whereas ln (3) = 1.1 (i.e. &gt;1)
Gravity is a 3D inward motion, RB is 2D (magnetic) -&gt; first "Bradyon"</t>
        </r>
      </text>
    </comment>
    <comment ref="G8" authorId="0" shapeId="0" xr:uid="{1AF24233-89F4-49AB-A929-0C32D4A42E93}">
      <text>
        <r>
          <rPr>
            <b/>
            <vertAlign val="superscript"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Tahoma"/>
            <family val="2"/>
          </rPr>
          <t xml:space="preserve">p+ or </t>
        </r>
        <r>
          <rPr>
            <b/>
            <vertAlign val="superscript"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Tahoma"/>
            <family val="2"/>
          </rPr>
          <t>H+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Kris Boughton</author>
  </authors>
  <commentList>
    <comment ref="K7" authorId="0" shapeId="0" xr:uid="{0195254E-8532-4CB6-B998-B378370BE280}">
      <text>
        <r>
          <rPr>
            <b/>
            <sz val="9"/>
            <color indexed="81"/>
            <rFont val="Tahoma"/>
            <family val="2"/>
          </rPr>
          <t>also (½)-(½)-0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0" shapeId="0" xr:uid="{0F2D25AA-FFE3-4499-BD99-66C525F9A00E}">
      <text>
        <r>
          <rPr>
            <b/>
            <sz val="9"/>
            <color indexed="81"/>
            <rFont val="Tahoma"/>
            <family val="2"/>
          </rPr>
          <t>spacial displacement → negative electric charge</t>
        </r>
      </text>
    </comment>
    <comment ref="E21" authorId="0" shapeId="0" xr:uid="{D7942401-D11E-480D-9473-A300493E96F7}">
      <text>
        <r>
          <rPr>
            <b/>
            <sz val="9"/>
            <color indexed="81"/>
            <rFont val="Tahoma"/>
            <family val="2"/>
          </rPr>
          <t>temporal displacement → positive electric charge</t>
        </r>
      </text>
    </comment>
    <comment ref="L24" authorId="0" shapeId="0" xr:uid="{B43C356B-7386-4428-82B5-E7546EACD6D2}">
      <text>
        <r>
          <rPr>
            <b/>
            <sz val="9"/>
            <color indexed="81"/>
            <rFont val="Tahoma"/>
            <family val="2"/>
          </rPr>
          <t>also observed as
Tau Neutrino</t>
        </r>
      </text>
    </comment>
  </commentList>
</comments>
</file>

<file path=xl/sharedStrings.xml><?xml version="1.0" encoding="utf-8"?>
<sst xmlns="http://schemas.openxmlformats.org/spreadsheetml/2006/main" count="2041" uniqueCount="1133">
  <si>
    <t>Speed Range</t>
  </si>
  <si>
    <t>Units of Speed per Dimension</t>
  </si>
  <si>
    <t>1-x</t>
  </si>
  <si>
    <t>2-x</t>
  </si>
  <si>
    <t>3-x</t>
  </si>
  <si>
    <t>+1</t>
  </si>
  <si>
    <t>Low</t>
  </si>
  <si>
    <t>Intermediate</t>
  </si>
  <si>
    <t>High</t>
  </si>
  <si>
    <t>M/C boundary</t>
  </si>
  <si>
    <t>Unit motion</t>
  </si>
  <si>
    <t>The Periodic Table</t>
  </si>
  <si>
    <r>
      <rPr>
        <b/>
        <i/>
        <sz val="11"/>
        <color theme="1"/>
        <rFont val="Times New Roman"/>
        <family val="1"/>
      </rPr>
      <t>Time Region</t>
    </r>
    <r>
      <rPr>
        <b/>
        <sz val="11"/>
        <color theme="1"/>
        <rFont val="Times New Roman"/>
        <family val="1"/>
      </rPr>
      <t xml:space="preserve"> Speed Ranges (minimum hypervolume, 4 planes)</t>
    </r>
  </si>
  <si>
    <r>
      <rPr>
        <b/>
        <i/>
        <sz val="11"/>
        <color theme="1"/>
        <rFont val="Times New Roman"/>
        <family val="1"/>
      </rPr>
      <t>Time-Space Region</t>
    </r>
    <r>
      <rPr>
        <b/>
        <sz val="11"/>
        <color theme="1"/>
        <rFont val="Times New Roman"/>
        <family val="1"/>
      </rPr>
      <t xml:space="preserve"> Speed Ranges (maximum volume, 3 axes)</t>
    </r>
  </si>
  <si>
    <t>Atom</t>
  </si>
  <si>
    <t>Time-Space Region</t>
  </si>
  <si>
    <t>Rotational Depth</t>
  </si>
  <si>
    <r>
      <rPr>
        <b/>
        <i/>
        <sz val="12"/>
        <color theme="1"/>
        <rFont val="Times New Roman"/>
        <family val="1"/>
      </rPr>
      <t>i</t>
    </r>
    <r>
      <rPr>
        <b/>
        <vertAlign val="superscript"/>
        <sz val="12"/>
        <color theme="1"/>
        <rFont val="Times New Roman"/>
        <family val="1"/>
      </rPr>
      <t>?</t>
    </r>
  </si>
  <si>
    <t>Larson</t>
  </si>
  <si>
    <t>Scalar Units</t>
  </si>
  <si>
    <t>α particle</t>
  </si>
  <si>
    <t>He</t>
  </si>
  <si>
    <t>Ne</t>
  </si>
  <si>
    <t>Ar</t>
  </si>
  <si>
    <t>Kr</t>
  </si>
  <si>
    <t>Xe</t>
  </si>
  <si>
    <t>Rn</t>
  </si>
  <si>
    <t>T/S boundary</t>
  </si>
  <si>
    <r>
      <rPr>
        <sz val="12"/>
        <color theme="1"/>
        <rFont val="Times New Roman"/>
        <family val="1"/>
      </rPr>
      <t>-</t>
    </r>
    <r>
      <rPr>
        <sz val="11"/>
        <color theme="1"/>
        <rFont val="Times New Roman"/>
        <family val="1"/>
      </rPr>
      <t>1</t>
    </r>
  </si>
  <si>
    <t>1-0-0</t>
  </si>
  <si>
    <t>1-1-0</t>
  </si>
  <si>
    <t>1-1-1</t>
  </si>
  <si>
    <t>2-2-1</t>
  </si>
  <si>
    <t>2-2-2</t>
  </si>
  <si>
    <t>2-1-0</t>
  </si>
  <si>
    <t>2-2-0</t>
  </si>
  <si>
    <t>3-2-0</t>
  </si>
  <si>
    <t>3-3-0</t>
  </si>
  <si>
    <t>4-3-0</t>
  </si>
  <si>
    <t>4-4-0</t>
  </si>
  <si>
    <t>5-4-0</t>
  </si>
  <si>
    <t>i1-x</t>
  </si>
  <si>
    <t>i2-x</t>
  </si>
  <si>
    <t>i3-x</t>
  </si>
  <si>
    <t>i4-x</t>
  </si>
  <si>
    <t>Geometric Relationships</t>
  </si>
  <si>
    <t>Region</t>
  </si>
  <si>
    <t>Type</t>
  </si>
  <si>
    <t># Dimensions</t>
  </si>
  <si>
    <t>Minimum</t>
  </si>
  <si>
    <t>Maximum</t>
  </si>
  <si>
    <t>TSR</t>
  </si>
  <si>
    <t>TR</t>
  </si>
  <si>
    <t>Axial</t>
  </si>
  <si>
    <t>Planar</t>
  </si>
  <si>
    <t>1-Axis</t>
  </si>
  <si>
    <t>2-Plane</t>
  </si>
  <si>
    <t>3-Volume</t>
  </si>
  <si>
    <t>1/4-Hypervolume</t>
  </si>
  <si>
    <t>1/3-Volume</t>
  </si>
  <si>
    <t>1/2-Plane</t>
  </si>
  <si>
    <t>Symbol</t>
  </si>
  <si>
    <t>Speed</t>
  </si>
  <si>
    <t>Displacement</t>
  </si>
  <si>
    <t>Subatomic</t>
  </si>
  <si>
    <t>Particle Proton</t>
  </si>
  <si>
    <t>2-1-2</t>
  </si>
  <si>
    <t>0-0-0</t>
  </si>
  <si>
    <t>1-0-1</t>
  </si>
  <si>
    <t>-</t>
  </si>
  <si>
    <t>0-0-1</t>
  </si>
  <si>
    <t>Atom #</t>
  </si>
  <si>
    <t>Z</t>
  </si>
  <si>
    <t>Δt</t>
  </si>
  <si>
    <t>Conventional</t>
  </si>
  <si>
    <t>p+n+e</t>
  </si>
  <si>
    <t>Atomic</t>
  </si>
  <si>
    <t>Neutron</t>
  </si>
  <si>
    <t>Helium</t>
  </si>
  <si>
    <t>Lithium</t>
  </si>
  <si>
    <t>Beryllium</t>
  </si>
  <si>
    <t>Boron</t>
  </si>
  <si>
    <t>Carbon</t>
  </si>
  <si>
    <t>Nitrogen</t>
  </si>
  <si>
    <t>Oxygen</t>
  </si>
  <si>
    <t>Fluorine</t>
  </si>
  <si>
    <t>Neon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</si>
  <si>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</si>
  <si>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</si>
  <si>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</si>
  <si>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</si>
  <si>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</si>
  <si>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</si>
  <si>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</si>
  <si>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</si>
  <si>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</si>
  <si>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</si>
  <si>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</si>
  <si>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</si>
  <si>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1-1-3</t>
  </si>
  <si>
    <t>p+n</t>
  </si>
  <si>
    <t>2p+2n+2e</t>
  </si>
  <si>
    <t>3p+4n+3e</t>
  </si>
  <si>
    <t>4p+5n+4e</t>
  </si>
  <si>
    <t>5p+6n+5e</t>
  </si>
  <si>
    <t>6p+6n+6e</t>
  </si>
  <si>
    <t>7p+7n+7e</t>
  </si>
  <si>
    <t>8p+8n+8e</t>
  </si>
  <si>
    <t>10p+10n+10e</t>
  </si>
  <si>
    <t>2-1-1</t>
  </si>
  <si>
    <t>2-2-3</t>
  </si>
  <si>
    <t>3-2-1</t>
  </si>
  <si>
    <t>3-2-2</t>
  </si>
  <si>
    <t>3-2-3</t>
  </si>
  <si>
    <t>3-3-(3)</t>
  </si>
  <si>
    <t>3-3-(2)</t>
  </si>
  <si>
    <t>3-3-(1)</t>
  </si>
  <si>
    <t>1½-1½-0</t>
  </si>
  <si>
    <t>1½-1½-1</t>
  </si>
  <si>
    <t>3-2-(3)</t>
  </si>
  <si>
    <t>3-2-(2)</t>
  </si>
  <si>
    <t>3-2-(1)</t>
  </si>
  <si>
    <t>2-1-3</t>
  </si>
  <si>
    <t>2-2-(3)</t>
  </si>
  <si>
    <t>2-2-(2)</t>
  </si>
  <si>
    <t>2-2-(1)</t>
  </si>
  <si>
    <t>1-1-2</t>
  </si>
  <si>
    <t>1-1-4</t>
  </si>
  <si>
    <t>0-0-(1)</t>
  </si>
  <si>
    <t>(1)-0-(1)</t>
  </si>
  <si>
    <t>1-1-(1)</t>
  </si>
  <si>
    <t>n</t>
  </si>
  <si>
    <t>3-3-2</t>
  </si>
  <si>
    <t>D</t>
  </si>
  <si>
    <t>3-3-1</t>
  </si>
  <si>
    <t>Li</t>
  </si>
  <si>
    <t>Be</t>
  </si>
  <si>
    <t>B</t>
  </si>
  <si>
    <t>C</t>
  </si>
  <si>
    <t>N</t>
  </si>
  <si>
    <t>O</t>
  </si>
  <si>
    <t>F</t>
  </si>
  <si>
    <t>4-3-1</t>
  </si>
  <si>
    <t>4-3-2</t>
  </si>
  <si>
    <t>4-3-3</t>
  </si>
  <si>
    <t>4-3-4</t>
  </si>
  <si>
    <t>4-3-5</t>
  </si>
  <si>
    <t>4-3-6</t>
  </si>
  <si>
    <t>4-3-7</t>
  </si>
  <si>
    <t>4-3-8</t>
  </si>
  <si>
    <t>4-4-1</t>
  </si>
  <si>
    <t>(1)-(1)-0</t>
  </si>
  <si>
    <t>(1)-0-0</t>
  </si>
  <si>
    <t>(2)-1-1</t>
  </si>
  <si>
    <t>e</t>
  </si>
  <si>
    <t>p</t>
  </si>
  <si>
    <t>p+e</t>
  </si>
  <si>
    <r>
      <t>n</t>
    </r>
    <r>
      <rPr>
        <vertAlign val="superscript"/>
        <sz val="11"/>
        <color theme="1"/>
        <rFont val="Times New Roman"/>
        <family val="1"/>
      </rPr>
      <t>o</t>
    </r>
    <r>
      <rPr>
        <sz val="11"/>
        <color theme="1"/>
        <rFont val="Times New Roman"/>
        <family val="1"/>
      </rPr>
      <t xml:space="preserve"> = 2(ν</t>
    </r>
    <r>
      <rPr>
        <vertAlign val="subscript"/>
        <sz val="11"/>
        <color theme="1"/>
        <rFont val="Times New Roman"/>
        <family val="1"/>
      </rPr>
      <t>µ</t>
    </r>
    <r>
      <rPr>
        <sz val="11"/>
        <color theme="1"/>
        <rFont val="Times New Roman"/>
        <family val="1"/>
      </rPr>
      <t>)</t>
    </r>
  </si>
  <si>
    <t>A</t>
  </si>
  <si>
    <t>Notational Systems</t>
  </si>
  <si>
    <t>RS/RS2</t>
  </si>
  <si>
    <t>A-B-C
(Atomic)</t>
  </si>
  <si>
    <t>4-3-(1)</t>
  </si>
  <si>
    <t>Alpha Particle</t>
  </si>
  <si>
    <t>2p+2n</t>
  </si>
  <si>
    <t>2-1-(1)</t>
  </si>
  <si>
    <t>3-2-4</t>
  </si>
  <si>
    <t>3-3-(4)</t>
  </si>
  <si>
    <t>2-2-4</t>
  </si>
  <si>
    <t>3-2-(4)</t>
  </si>
  <si>
    <t>2-1-4</t>
  </si>
  <si>
    <t>2-2-(4)</t>
  </si>
  <si>
    <t>Sodium</t>
  </si>
  <si>
    <t>Magnesium</t>
  </si>
  <si>
    <t>Aluminum</t>
  </si>
  <si>
    <t>Silicon</t>
  </si>
  <si>
    <t>Phosphorus</t>
  </si>
  <si>
    <t>Na</t>
  </si>
  <si>
    <t>Mg</t>
  </si>
  <si>
    <t>Al</t>
  </si>
  <si>
    <t>Si</t>
  </si>
  <si>
    <t>P</t>
  </si>
  <si>
    <t>Sulfur</t>
  </si>
  <si>
    <t>S</t>
  </si>
  <si>
    <t>4-4-2</t>
  </si>
  <si>
    <t>4-4-3</t>
  </si>
  <si>
    <t>4-4-4</t>
  </si>
  <si>
    <t>4-4-5</t>
  </si>
  <si>
    <t>4-4-6</t>
  </si>
  <si>
    <t>4-4-7</t>
  </si>
  <si>
    <t>3-3-3</t>
  </si>
  <si>
    <t>3-3-4</t>
  </si>
  <si>
    <t>3-4-(4)</t>
  </si>
  <si>
    <t>3-4-(3)</t>
  </si>
  <si>
    <t>3-4-(2)</t>
  </si>
  <si>
    <t>Chlorine</t>
  </si>
  <si>
    <t>Argon</t>
  </si>
  <si>
    <t>Potassium</t>
  </si>
  <si>
    <t>Calcium</t>
  </si>
  <si>
    <t>Scandium</t>
  </si>
  <si>
    <t>Titanium</t>
  </si>
  <si>
    <t>Vanadium</t>
  </si>
  <si>
    <t>Chromium</t>
  </si>
  <si>
    <t>Manganese</t>
  </si>
  <si>
    <t>Iron</t>
  </si>
  <si>
    <t>Cobalt</t>
  </si>
  <si>
    <t>Nickel</t>
  </si>
  <si>
    <t>Cl</t>
  </si>
  <si>
    <t>K</t>
  </si>
  <si>
    <t>Ca</t>
  </si>
  <si>
    <t>Sc</t>
  </si>
  <si>
    <t>Ti</t>
  </si>
  <si>
    <t>V</t>
  </si>
  <si>
    <t>Cr</t>
  </si>
  <si>
    <t>Mn</t>
  </si>
  <si>
    <t>Fe</t>
  </si>
  <si>
    <t>Co</t>
  </si>
  <si>
    <t>Ni</t>
  </si>
  <si>
    <t>4-4-8</t>
  </si>
  <si>
    <t>5-4-1</t>
  </si>
  <si>
    <t>3-4-(1)</t>
  </si>
  <si>
    <t>3-4-0</t>
  </si>
  <si>
    <t>5-4-2</t>
  </si>
  <si>
    <t>5-4-3</t>
  </si>
  <si>
    <t>5-4-4</t>
  </si>
  <si>
    <t>5-4-5</t>
  </si>
  <si>
    <t>5-4-6</t>
  </si>
  <si>
    <t>5-4-7</t>
  </si>
  <si>
    <t>5-4-8</t>
  </si>
  <si>
    <t>5-4-9</t>
  </si>
  <si>
    <t>5-4-10</t>
  </si>
  <si>
    <t>3-2-9</t>
  </si>
  <si>
    <t>3-3-(9)</t>
  </si>
  <si>
    <t>2-2-9</t>
  </si>
  <si>
    <t>3-3-9</t>
  </si>
  <si>
    <t>4-3-(9)</t>
  </si>
  <si>
    <t>4-4-9</t>
  </si>
  <si>
    <t>4-3-9</t>
  </si>
  <si>
    <t>4-4-(9)</t>
  </si>
  <si>
    <t>3-3-5</t>
  </si>
  <si>
    <t>3-3-6</t>
  </si>
  <si>
    <t>3-3-7</t>
  </si>
  <si>
    <t>3-3-8</t>
  </si>
  <si>
    <t>3-2-5</t>
  </si>
  <si>
    <t>3-2-6</t>
  </si>
  <si>
    <t>3-2-7</t>
  </si>
  <si>
    <t>3-2-8</t>
  </si>
  <si>
    <t>2-2-5</t>
  </si>
  <si>
    <t>2-2-6</t>
  </si>
  <si>
    <t>2-2-7</t>
  </si>
  <si>
    <t>2-2-8</t>
  </si>
  <si>
    <t>Copper</t>
  </si>
  <si>
    <t>Cu</t>
  </si>
  <si>
    <t>Zinc</t>
  </si>
  <si>
    <t>Zn</t>
  </si>
  <si>
    <t>Gallium</t>
  </si>
  <si>
    <t>Ga</t>
  </si>
  <si>
    <t>Germanium</t>
  </si>
  <si>
    <t>Ge</t>
  </si>
  <si>
    <t>Arsenic</t>
  </si>
  <si>
    <t>As</t>
  </si>
  <si>
    <t>Selemium</t>
  </si>
  <si>
    <t>Se</t>
  </si>
  <si>
    <t>Bromine</t>
  </si>
  <si>
    <t>Br</t>
  </si>
  <si>
    <t>Krypton</t>
  </si>
  <si>
    <t>Rubidium</t>
  </si>
  <si>
    <t>Rb</t>
  </si>
  <si>
    <t>Strondium</t>
  </si>
  <si>
    <t>Sr</t>
  </si>
  <si>
    <t>Yitrium</t>
  </si>
  <si>
    <t>Y</t>
  </si>
  <si>
    <t>Zirconium</t>
  </si>
  <si>
    <t>Zr</t>
  </si>
  <si>
    <t>Niobium</t>
  </si>
  <si>
    <t>Nb</t>
  </si>
  <si>
    <t>Molybdenum</t>
  </si>
  <si>
    <t>Mo</t>
  </si>
  <si>
    <t>Technetium</t>
  </si>
  <si>
    <t>Tc</t>
  </si>
  <si>
    <t>Ruthenium</t>
  </si>
  <si>
    <t>Ru</t>
  </si>
  <si>
    <t>5-4-11</t>
  </si>
  <si>
    <t>5-4-12</t>
  </si>
  <si>
    <t>5-4-13</t>
  </si>
  <si>
    <t>5-4-14</t>
  </si>
  <si>
    <t>5-4-15</t>
  </si>
  <si>
    <t>5-4-16</t>
  </si>
  <si>
    <t>4-3-10</t>
  </si>
  <si>
    <t>4-3-11</t>
  </si>
  <si>
    <t>4-3-12</t>
  </si>
  <si>
    <t>4-3-13</t>
  </si>
  <si>
    <t>4-3-14</t>
  </si>
  <si>
    <t>4-3-15</t>
  </si>
  <si>
    <t>3-3-10</t>
  </si>
  <si>
    <t>3-3-11</t>
  </si>
  <si>
    <t>4-3-(8)</t>
  </si>
  <si>
    <t>4-3-(7)</t>
  </si>
  <si>
    <t>4-3-(6)</t>
  </si>
  <si>
    <t>4-3-(5)</t>
  </si>
  <si>
    <t>4-3-(4)</t>
  </si>
  <si>
    <t>4-3-(3)</t>
  </si>
  <si>
    <t>4-3-(2)</t>
  </si>
  <si>
    <t>3-3-(8)</t>
  </si>
  <si>
    <t>3-3-(7)</t>
  </si>
  <si>
    <t>3-3-(6)</t>
  </si>
  <si>
    <t>3-3-(5)</t>
  </si>
  <si>
    <t>3-2-(8)</t>
  </si>
  <si>
    <t>3-2-(7)</t>
  </si>
  <si>
    <t>3-2-(6)</t>
  </si>
  <si>
    <t>3-2-(5)</t>
  </si>
  <si>
    <t>4-3-16</t>
  </si>
  <si>
    <t>5-4-17</t>
  </si>
  <si>
    <t>5-4-18</t>
  </si>
  <si>
    <t>4-3-17</t>
  </si>
  <si>
    <t>5-5-1</t>
  </si>
  <si>
    <t>5-5-2</t>
  </si>
  <si>
    <t>5-5-3</t>
  </si>
  <si>
    <t>5-5-4</t>
  </si>
  <si>
    <t>5-5-5</t>
  </si>
  <si>
    <t>Rhodium</t>
  </si>
  <si>
    <t>Rh</t>
  </si>
  <si>
    <t>5-4-(9)</t>
  </si>
  <si>
    <t>5-5-6</t>
  </si>
  <si>
    <t>5-5-7</t>
  </si>
  <si>
    <t>5-5-8</t>
  </si>
  <si>
    <t>5-5-9</t>
  </si>
  <si>
    <t>5-5-10</t>
  </si>
  <si>
    <t>Palladium</t>
  </si>
  <si>
    <t>Silver</t>
  </si>
  <si>
    <t>Cadmium</t>
  </si>
  <si>
    <t>Indium</t>
  </si>
  <si>
    <t>Tin</t>
  </si>
  <si>
    <t>Antimony</t>
  </si>
  <si>
    <t>Tellurium</t>
  </si>
  <si>
    <t>Iodine</t>
  </si>
  <si>
    <t>Xenon</t>
  </si>
  <si>
    <t>Cesium</t>
  </si>
  <si>
    <t>Barium</t>
  </si>
  <si>
    <t>Lanthanum</t>
  </si>
  <si>
    <t>Cerium</t>
  </si>
  <si>
    <t>Praseodymium</t>
  </si>
  <si>
    <t>Neodymium</t>
  </si>
  <si>
    <t>Prometheium</t>
  </si>
  <si>
    <t>Samarium</t>
  </si>
  <si>
    <t>Europium</t>
  </si>
  <si>
    <t>Gadolinium</t>
  </si>
  <si>
    <t>Terbium</t>
  </si>
  <si>
    <t>Dysprosium</t>
  </si>
  <si>
    <t>Holmium</t>
  </si>
  <si>
    <t>Erbium</t>
  </si>
  <si>
    <t>Thulium</t>
  </si>
  <si>
    <t>Pd</t>
  </si>
  <si>
    <t>Ag</t>
  </si>
  <si>
    <t>Cd</t>
  </si>
  <si>
    <t>In</t>
  </si>
  <si>
    <t>Sn</t>
  </si>
  <si>
    <t>Sb</t>
  </si>
  <si>
    <t>Te</t>
  </si>
  <si>
    <t>I</t>
  </si>
  <si>
    <t>Cs</t>
  </si>
  <si>
    <t>Ba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</si>
  <si>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</si>
  <si>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</si>
  <si>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</si>
  <si>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</si>
  <si>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</si>
  <si>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</si>
  <si>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</si>
  <si>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</si>
  <si>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</si>
  <si>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5-5-11</t>
  </si>
  <si>
    <t>5-5-12</t>
  </si>
  <si>
    <t>5-5-13</t>
  </si>
  <si>
    <t>5-5-14</t>
  </si>
  <si>
    <t>5-5-15</t>
  </si>
  <si>
    <t>5-5-16</t>
  </si>
  <si>
    <t>5-5-17</t>
  </si>
  <si>
    <t>5-5-18</t>
  </si>
  <si>
    <t>5-4-(8)</t>
  </si>
  <si>
    <t>5-4-(7)</t>
  </si>
  <si>
    <t>5-4-(6)</t>
  </si>
  <si>
    <t>5-4-(5)</t>
  </si>
  <si>
    <t>5-4-(4)</t>
  </si>
  <si>
    <t>5-4-(3)</t>
  </si>
  <si>
    <t>5-4-(2)</t>
  </si>
  <si>
    <t>5-4-(1)</t>
  </si>
  <si>
    <t>6-5-1</t>
  </si>
  <si>
    <t>4-4-(8)</t>
  </si>
  <si>
    <t>4-4-(7)</t>
  </si>
  <si>
    <t>4-4-(6)</t>
  </si>
  <si>
    <t>4-4-(5)</t>
  </si>
  <si>
    <t>4-4-(4)</t>
  </si>
  <si>
    <t>4-4-(3)</t>
  </si>
  <si>
    <t>4-4-(2)</t>
  </si>
  <si>
    <t>4-4-(1)</t>
  </si>
  <si>
    <t>6-5-2</t>
  </si>
  <si>
    <t>6-5-3</t>
  </si>
  <si>
    <t>6-5-4</t>
  </si>
  <si>
    <t>6-5-5</t>
  </si>
  <si>
    <t>6-5-6</t>
  </si>
  <si>
    <t>6-5-7</t>
  </si>
  <si>
    <t>6-5-8</t>
  </si>
  <si>
    <t>6-5-9</t>
  </si>
  <si>
    <t>6-5-10</t>
  </si>
  <si>
    <t>6-5-11</t>
  </si>
  <si>
    <t>6-5-12</t>
  </si>
  <si>
    <t>4-4-10</t>
  </si>
  <si>
    <t>4-4-11</t>
  </si>
  <si>
    <t>Ts</t>
  </si>
  <si>
    <r>
      <t>= 2 x 4</t>
    </r>
    <r>
      <rPr>
        <vertAlign val="superscript"/>
        <sz val="11"/>
        <color theme="1"/>
        <rFont val="Times New Roman"/>
        <family val="1"/>
      </rPr>
      <t>2</t>
    </r>
  </si>
  <si>
    <r>
      <t>= 2 x 3</t>
    </r>
    <r>
      <rPr>
        <vertAlign val="superscript"/>
        <sz val="11"/>
        <color theme="1"/>
        <rFont val="Times New Roman"/>
        <family val="1"/>
      </rPr>
      <t>2</t>
    </r>
  </si>
  <si>
    <r>
      <t>= 2 x 2</t>
    </r>
    <r>
      <rPr>
        <vertAlign val="superscript"/>
        <sz val="11"/>
        <color theme="1"/>
        <rFont val="Times New Roman"/>
        <family val="1"/>
      </rPr>
      <t>2</t>
    </r>
  </si>
  <si>
    <r>
      <t>= 2 x 1</t>
    </r>
    <r>
      <rPr>
        <vertAlign val="superscript"/>
        <sz val="11"/>
        <color theme="1"/>
        <rFont val="Times New Roman"/>
        <family val="1"/>
      </rPr>
      <t>2</t>
    </r>
  </si>
  <si>
    <t>Ytterbium</t>
  </si>
  <si>
    <t>Yb</t>
  </si>
  <si>
    <t>Dy</t>
  </si>
  <si>
    <t>Ho</t>
  </si>
  <si>
    <t>Er</t>
  </si>
  <si>
    <t>Tm</t>
  </si>
  <si>
    <t>Lutetium</t>
  </si>
  <si>
    <t>Hafnium</t>
  </si>
  <si>
    <t>Tantalum</t>
  </si>
  <si>
    <t>Tungsten</t>
  </si>
  <si>
    <t>Rhenium</t>
  </si>
  <si>
    <t>Osmium</t>
  </si>
  <si>
    <t>Iridium</t>
  </si>
  <si>
    <t>Platinum</t>
  </si>
  <si>
    <t>Gold</t>
  </si>
  <si>
    <t>Mercury</t>
  </si>
  <si>
    <t>Thallium</t>
  </si>
  <si>
    <t>Lead</t>
  </si>
  <si>
    <t>Bismuth</t>
  </si>
  <si>
    <t>Polonium</t>
  </si>
  <si>
    <t>Astatine</t>
  </si>
  <si>
    <t>Radon</t>
  </si>
  <si>
    <t>Francium</t>
  </si>
  <si>
    <t>Radium</t>
  </si>
  <si>
    <t>Actinium</t>
  </si>
  <si>
    <t>Thorium</t>
  </si>
  <si>
    <t>Protactinium</t>
  </si>
  <si>
    <t>Uranium</t>
  </si>
  <si>
    <t>Neptonium</t>
  </si>
  <si>
    <t>Plutonium</t>
  </si>
  <si>
    <t>Americium</t>
  </si>
  <si>
    <t>Curium</t>
  </si>
  <si>
    <t>Berkelium</t>
  </si>
  <si>
    <t>Californium</t>
  </si>
  <si>
    <t>Eisteinium</t>
  </si>
  <si>
    <t>Fermium</t>
  </si>
  <si>
    <t>Mendelevium</t>
  </si>
  <si>
    <t>Lu</t>
  </si>
  <si>
    <t>Hf</t>
  </si>
  <si>
    <t>Ta</t>
  </si>
  <si>
    <t>W</t>
  </si>
  <si>
    <t>Re</t>
  </si>
  <si>
    <t>Os</t>
  </si>
  <si>
    <t>Ir</t>
  </si>
  <si>
    <t>Pt</t>
  </si>
  <si>
    <t>Au</t>
  </si>
  <si>
    <t>Hg</t>
  </si>
  <si>
    <t>Tl</t>
  </si>
  <si>
    <t>Pb</t>
  </si>
  <si>
    <t>Bi</t>
  </si>
  <si>
    <t>Po</t>
  </si>
  <si>
    <t>At</t>
  </si>
  <si>
    <t>Fr</t>
  </si>
  <si>
    <t>Ra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</si>
  <si>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</si>
  <si>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</si>
  <si>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</si>
  <si>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</si>
  <si>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</si>
  <si>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</si>
  <si>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</si>
  <si>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</si>
  <si>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</si>
  <si>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</si>
  <si>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</si>
  <si>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</si>
  <si>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</si>
  <si>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6-5-13</t>
  </si>
  <si>
    <t>6-5-15</t>
  </si>
  <si>
    <t>6-5-14</t>
  </si>
  <si>
    <t>6-5-16</t>
  </si>
  <si>
    <t>6-6-1</t>
  </si>
  <si>
    <t>5-5-(16)</t>
  </si>
  <si>
    <t>4-4-16</t>
  </si>
  <si>
    <t>5-4-(16)</t>
  </si>
  <si>
    <t>4-4-(16)</t>
  </si>
  <si>
    <t>3-3-16</t>
  </si>
  <si>
    <t>4-4-12</t>
  </si>
  <si>
    <t>4-4-14</t>
  </si>
  <si>
    <t>4-4-15</t>
  </si>
  <si>
    <t>4-4-13</t>
  </si>
  <si>
    <t>3-3-12</t>
  </si>
  <si>
    <t>3-3-13</t>
  </si>
  <si>
    <t>3-3-14</t>
  </si>
  <si>
    <t>3-3-15</t>
  </si>
  <si>
    <t>6-6-2</t>
  </si>
  <si>
    <t>6-6-3</t>
  </si>
  <si>
    <t>6-6-4</t>
  </si>
  <si>
    <t>6-6-5</t>
  </si>
  <si>
    <t>6-6-6</t>
  </si>
  <si>
    <t>6-6-7</t>
  </si>
  <si>
    <t>6-6-8</t>
  </si>
  <si>
    <t>6-6-9</t>
  </si>
  <si>
    <t>6-6-10</t>
  </si>
  <si>
    <t>6-6-11</t>
  </si>
  <si>
    <t>6-6-12</t>
  </si>
  <si>
    <t>6-6-13</t>
  </si>
  <si>
    <t>6-6-14</t>
  </si>
  <si>
    <t>6-6-15</t>
  </si>
  <si>
    <t>6-6-16</t>
  </si>
  <si>
    <t>5-5-(15)</t>
  </si>
  <si>
    <t>6-5-17</t>
  </si>
  <si>
    <t>6-5-18</t>
  </si>
  <si>
    <t>6-5-19</t>
  </si>
  <si>
    <t>6-5-20</t>
  </si>
  <si>
    <t>6-5-21</t>
  </si>
  <si>
    <t>6-5-22</t>
  </si>
  <si>
    <t>6-5-23</t>
  </si>
  <si>
    <t>6-5-24</t>
  </si>
  <si>
    <t>6-5-25</t>
  </si>
  <si>
    <t>6-5-26</t>
  </si>
  <si>
    <t>6-5-27</t>
  </si>
  <si>
    <t>6-5-28</t>
  </si>
  <si>
    <t>6-5-29</t>
  </si>
  <si>
    <t>6-5-30</t>
  </si>
  <si>
    <t>6-5-31</t>
  </si>
  <si>
    <t>6-5-32</t>
  </si>
  <si>
    <t>5-5-(14)</t>
  </si>
  <si>
    <t>5-5-(13)</t>
  </si>
  <si>
    <t>5-5-(12)</t>
  </si>
  <si>
    <t>5-5-(11)</t>
  </si>
  <si>
    <t>5-5-(10)</t>
  </si>
  <si>
    <t>5-5-(9)</t>
  </si>
  <si>
    <t>5-5-(8)</t>
  </si>
  <si>
    <t>5-5-(7)</t>
  </si>
  <si>
    <t>5-5-(6)</t>
  </si>
  <si>
    <t>5-5-(5)</t>
  </si>
  <si>
    <t>5-5-(4)</t>
  </si>
  <si>
    <t>5-5-(3)</t>
  </si>
  <si>
    <t>5-5-(2)</t>
  </si>
  <si>
    <t>5-5-(1)</t>
  </si>
  <si>
    <t>5-5-0</t>
  </si>
  <si>
    <t>5-4-(15)</t>
  </si>
  <si>
    <t>5-4-(14)</t>
  </si>
  <si>
    <t>5-4-(13)</t>
  </si>
  <si>
    <t>5-4-(12)</t>
  </si>
  <si>
    <t>5-4-(11)</t>
  </si>
  <si>
    <t>5-4-(10)</t>
  </si>
  <si>
    <t>½-½-(1)</t>
  </si>
  <si>
    <t>4-4-(15)</t>
  </si>
  <si>
    <t>4-4-(14)</t>
  </si>
  <si>
    <t>4-4-(13)</t>
  </si>
  <si>
    <t>4-4-(12)</t>
  </si>
  <si>
    <t>4-4-(11)</t>
  </si>
  <si>
    <t>4-4-(10)</t>
  </si>
  <si>
    <t>Nobelium</t>
  </si>
  <si>
    <t>No</t>
  </si>
  <si>
    <t>Lawrencium</t>
  </si>
  <si>
    <t>Rutherfordium</t>
  </si>
  <si>
    <t>Dubnium</t>
  </si>
  <si>
    <t>Seaborgium</t>
  </si>
  <si>
    <t>Bohrium</t>
  </si>
  <si>
    <t>Hassium</t>
  </si>
  <si>
    <t>Meitnerium</t>
  </si>
  <si>
    <t>Darmstadtium</t>
  </si>
  <si>
    <t>Roentgenium</t>
  </si>
  <si>
    <t>Copernicium</t>
  </si>
  <si>
    <t>Nihonium</t>
  </si>
  <si>
    <t>Flerovium</t>
  </si>
  <si>
    <t>Moscovium</t>
  </si>
  <si>
    <t>Livermorium</t>
  </si>
  <si>
    <t>Tennessine</t>
  </si>
  <si>
    <t>Lr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</si>
  <si>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</si>
  <si>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</si>
  <si>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</si>
  <si>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</si>
  <si>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</si>
  <si>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</si>
  <si>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</si>
  <si>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</si>
  <si>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</si>
  <si>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Nh</t>
  </si>
  <si>
    <t>Fl</t>
  </si>
  <si>
    <t>Mc</t>
  </si>
  <si>
    <t>Lv</t>
  </si>
  <si>
    <t>Og</t>
  </si>
  <si>
    <t>6-6-17</t>
  </si>
  <si>
    <t>6-6-18</t>
  </si>
  <si>
    <t>6-6-19</t>
  </si>
  <si>
    <t>6-6-20</t>
  </si>
  <si>
    <t>6-6-21</t>
  </si>
  <si>
    <t>6-6-22</t>
  </si>
  <si>
    <t>6-6-23</t>
  </si>
  <si>
    <t>6-6-24</t>
  </si>
  <si>
    <t>6-6-25</t>
  </si>
  <si>
    <t>6-6-26</t>
  </si>
  <si>
    <t>6-6-27</t>
  </si>
  <si>
    <t>6-6-28</t>
  </si>
  <si>
    <t>6-6-29</t>
  </si>
  <si>
    <t>6-6-30</t>
  </si>
  <si>
    <t>6-6-31</t>
  </si>
  <si>
    <t>6-6-32</t>
  </si>
  <si>
    <t>7-6-1</t>
  </si>
  <si>
    <t>6-5-0</t>
  </si>
  <si>
    <t>6-5-(16)</t>
  </si>
  <si>
    <t>6-5-(15)</t>
  </si>
  <si>
    <t>6-5-(14)</t>
  </si>
  <si>
    <t>6-5-(13)</t>
  </si>
  <si>
    <t>6-5-(12)</t>
  </si>
  <si>
    <t>6-5-(11)</t>
  </si>
  <si>
    <t>6-5-(10)</t>
  </si>
  <si>
    <t>6-5-(9)</t>
  </si>
  <si>
    <t>6-5-(8)</t>
  </si>
  <si>
    <t>6-5-(7)</t>
  </si>
  <si>
    <t>6-5-(6)</t>
  </si>
  <si>
    <t>6-5-(5)</t>
  </si>
  <si>
    <t>6-5-(4)</t>
  </si>
  <si>
    <t>6-5-(3)</t>
  </si>
  <si>
    <t>6-5-(2)</t>
  </si>
  <si>
    <t>6-5-(1)</t>
  </si>
  <si>
    <t>4-3-(15)</t>
  </si>
  <si>
    <t>4-3-(14)</t>
  </si>
  <si>
    <t>4-3-(13)</t>
  </si>
  <si>
    <t>4-3-(12)</t>
  </si>
  <si>
    <t>4-3-(11)</t>
  </si>
  <si>
    <t>4-3-(10)</t>
  </si>
  <si>
    <t>4-3-(16)</t>
  </si>
  <si>
    <t>3-2-(9)</t>
  </si>
  <si>
    <t>2-1-(4)</t>
  </si>
  <si>
    <t>2-1-(3)</t>
  </si>
  <si>
    <t>2-1-(2)</t>
  </si>
  <si>
    <t>1-0-(1)</t>
  </si>
  <si>
    <t>rotating unit
of space</t>
  </si>
  <si>
    <t>rotating unit
of time</t>
  </si>
  <si>
    <t>Muon Antineutrino</t>
  </si>
  <si>
    <t>Electron Antineutrino</t>
  </si>
  <si>
    <t>½-½-0</t>
  </si>
  <si>
    <t>½-½-1</t>
  </si>
  <si>
    <t>1½-1½-(1)</t>
  </si>
  <si>
    <r>
      <t>p</t>
    </r>
    <r>
      <rPr>
        <vertAlign val="superscript"/>
        <sz val="11"/>
        <color theme="1"/>
        <rFont val="Times New Roman"/>
        <family val="1"/>
      </rPr>
      <t xml:space="preserve">+ </t>
    </r>
    <r>
      <rPr>
        <sz val="11"/>
        <color theme="1"/>
        <rFont val="Times New Roman"/>
        <family val="1"/>
      </rPr>
      <t>+ p</t>
    </r>
    <r>
      <rPr>
        <vertAlign val="superscript"/>
        <sz val="11"/>
        <color theme="1"/>
        <rFont val="Times New Roman"/>
        <family val="1"/>
      </rPr>
      <t xml:space="preserve">+ </t>
    </r>
    <r>
      <rPr>
        <sz val="11"/>
        <color theme="1"/>
        <rFont val="Times New Roman"/>
        <family val="1"/>
      </rPr>
      <t>= p</t>
    </r>
    <r>
      <rPr>
        <vertAlign val="subscript"/>
        <sz val="11"/>
        <color theme="1"/>
        <rFont val="Times New Roman"/>
        <family val="1"/>
      </rPr>
      <t>2</t>
    </r>
  </si>
  <si>
    <t>1½-1½-(2)</t>
  </si>
  <si>
    <r>
      <t>n</t>
    </r>
    <r>
      <rPr>
        <vertAlign val="superscript"/>
        <sz val="14"/>
        <color theme="1"/>
        <rFont val="Times New Roman"/>
        <family val="1"/>
      </rPr>
      <t>o</t>
    </r>
  </si>
  <si>
    <r>
      <t>p</t>
    </r>
    <r>
      <rPr>
        <vertAlign val="subscript"/>
        <sz val="14"/>
        <color theme="1"/>
        <rFont val="Times New Roman"/>
        <family val="1"/>
      </rPr>
      <t>2</t>
    </r>
  </si>
  <si>
    <r>
      <t>D</t>
    </r>
    <r>
      <rPr>
        <vertAlign val="superscript"/>
        <sz val="14"/>
        <color theme="1"/>
        <rFont val="Times New Roman"/>
        <family val="1"/>
      </rPr>
      <t>+</t>
    </r>
  </si>
  <si>
    <t>3-3-17</t>
  </si>
  <si>
    <t>3-3-18</t>
  </si>
  <si>
    <t>3-3-19</t>
  </si>
  <si>
    <t>3-3-20</t>
  </si>
  <si>
    <t>3-3-21</t>
  </si>
  <si>
    <t>3-3-22</t>
  </si>
  <si>
    <t>3-3-23</t>
  </si>
  <si>
    <t>3-3-24</t>
  </si>
  <si>
    <t>3-3-25</t>
  </si>
  <si>
    <t>3-3-26</t>
  </si>
  <si>
    <t>3-3-27</t>
  </si>
  <si>
    <t>3-3-28</t>
  </si>
  <si>
    <t>3-3-29</t>
  </si>
  <si>
    <t>3-3-30</t>
  </si>
  <si>
    <t>3-3-31</t>
  </si>
  <si>
    <t>3-3-32</t>
  </si>
  <si>
    <r>
      <t>e</t>
    </r>
    <r>
      <rPr>
        <vertAlign val="superscript"/>
        <sz val="14"/>
        <color theme="1"/>
        <rFont val="Times New Roman"/>
        <family val="1"/>
      </rPr>
      <t>+</t>
    </r>
    <r>
      <rPr>
        <sz val="14"/>
        <color theme="1"/>
        <rFont val="Times New Roman"/>
        <family val="1"/>
      </rPr>
      <t>, β</t>
    </r>
    <r>
      <rPr>
        <vertAlign val="superscript"/>
        <sz val="14"/>
        <color theme="1"/>
        <rFont val="Times New Roman"/>
        <family val="1"/>
      </rPr>
      <t>+</t>
    </r>
  </si>
  <si>
    <r>
      <t>e</t>
    </r>
    <r>
      <rPr>
        <vertAlign val="superscript"/>
        <sz val="14"/>
        <color theme="1"/>
        <rFont val="Times New Roman"/>
        <family val="1"/>
      </rPr>
      <t>-</t>
    </r>
    <r>
      <rPr>
        <sz val="14"/>
        <color theme="1"/>
        <rFont val="Times New Roman"/>
        <family val="1"/>
      </rPr>
      <t>, β</t>
    </r>
    <r>
      <rPr>
        <vertAlign val="superscript"/>
        <sz val="14"/>
        <color theme="1"/>
        <rFont val="Times New Roman"/>
        <family val="1"/>
      </rPr>
      <t>-</t>
    </r>
  </si>
  <si>
    <t>Dimensions
(Atomic)</t>
  </si>
  <si>
    <t>Dueteron</t>
  </si>
  <si>
    <t>Hydrogen (Proton isotope)</t>
  </si>
  <si>
    <r>
      <t>Atomic Proton</t>
    </r>
    <r>
      <rPr>
        <vertAlign val="superscript"/>
        <sz val="11"/>
        <color theme="1"/>
        <rFont val="Times New Roman"/>
        <family val="1"/>
      </rPr>
      <t>6</t>
    </r>
  </si>
  <si>
    <r>
      <t>H</t>
    </r>
    <r>
      <rPr>
        <vertAlign val="superscript"/>
        <sz val="11"/>
        <rFont val="Times New Roman"/>
        <family val="1"/>
      </rPr>
      <t>+</t>
    </r>
    <r>
      <rPr>
        <sz val="11"/>
        <rFont val="Times New Roman"/>
        <family val="1"/>
      </rPr>
      <t xml:space="preserve"> = p</t>
    </r>
    <r>
      <rPr>
        <vertAlign val="superscript"/>
        <sz val="11"/>
        <rFont val="Times New Roman"/>
        <family val="1"/>
      </rPr>
      <t>+</t>
    </r>
    <r>
      <rPr>
        <sz val="11"/>
        <rFont val="Times New Roman"/>
        <family val="1"/>
      </rPr>
      <t xml:space="preserve"> + ν</t>
    </r>
    <r>
      <rPr>
        <vertAlign val="subscript"/>
        <sz val="11"/>
        <rFont val="Times New Roman"/>
        <family val="1"/>
      </rPr>
      <t>e</t>
    </r>
    <r>
      <rPr>
        <sz val="11"/>
        <rFont val="Times New Roman"/>
        <family val="1"/>
      </rPr>
      <t>*</t>
    </r>
  </si>
  <si>
    <r>
      <t>2</t>
    </r>
    <r>
      <rPr>
        <sz val="14"/>
        <rFont val="Times New Roman"/>
        <family val="1"/>
      </rPr>
      <t>p</t>
    </r>
    <r>
      <rPr>
        <vertAlign val="superscript"/>
        <sz val="14"/>
        <rFont val="Times New Roman"/>
        <family val="1"/>
      </rPr>
      <t>+</t>
    </r>
    <r>
      <rPr>
        <sz val="14"/>
        <rFont val="Times New Roman"/>
        <family val="1"/>
      </rPr>
      <t>, H</t>
    </r>
    <r>
      <rPr>
        <vertAlign val="superscript"/>
        <sz val="14"/>
        <rFont val="Times New Roman"/>
        <family val="1"/>
      </rPr>
      <t>+</t>
    </r>
  </si>
  <si>
    <r>
      <t>Dueterium</t>
    </r>
    <r>
      <rPr>
        <vertAlign val="superscript"/>
        <sz val="11"/>
        <color theme="1"/>
        <rFont val="Times New Roman"/>
        <family val="1"/>
      </rPr>
      <t>7</t>
    </r>
    <r>
      <rPr>
        <sz val="11"/>
        <color theme="1"/>
        <rFont val="Times New Roman"/>
        <family val="1"/>
      </rPr>
      <t xml:space="preserve"> (confused for Hydrogen)</t>
    </r>
  </si>
  <si>
    <r>
      <t>D = H</t>
    </r>
    <r>
      <rPr>
        <vertAlign val="superscript"/>
        <sz val="11"/>
        <color theme="1"/>
        <rFont val="Times New Roman"/>
        <family val="1"/>
      </rPr>
      <t>+</t>
    </r>
    <r>
      <rPr>
        <sz val="11"/>
        <color theme="1"/>
        <rFont val="Times New Roman"/>
        <family val="1"/>
      </rPr>
      <t xml:space="preserve"> + ν</t>
    </r>
    <r>
      <rPr>
        <vertAlign val="subscript"/>
        <sz val="11"/>
        <color theme="1"/>
        <rFont val="Times New Roman"/>
        <family val="1"/>
      </rPr>
      <t>e</t>
    </r>
    <r>
      <rPr>
        <sz val="11"/>
        <color theme="1"/>
        <rFont val="Times New Roman"/>
        <family val="1"/>
      </rPr>
      <t>*</t>
    </r>
  </si>
  <si>
    <t>Turn</t>
  </si>
  <si>
    <t>Rotational
Depth</t>
  </si>
  <si>
    <t>Time
Region</t>
  </si>
  <si>
    <t>Time-Space
Region</t>
  </si>
  <si>
    <t>Scalar
Units</t>
  </si>
  <si>
    <t>Shear
Angle (°)</t>
  </si>
  <si>
    <r>
      <t>L</t>
    </r>
    <r>
      <rPr>
        <vertAlign val="superscript"/>
        <sz val="14"/>
        <color theme="1"/>
        <rFont val="Times New Roman"/>
        <family val="1"/>
      </rPr>
      <t>+</t>
    </r>
  </si>
  <si>
    <t>RB</t>
  </si>
  <si>
    <t>uniform
motion</t>
  </si>
  <si>
    <t>direction
rev in space</t>
  </si>
  <si>
    <t>direction
rev in time</t>
  </si>
  <si>
    <t>(2)-(2)-2</t>
  </si>
  <si>
    <t>(1)-(1)-1</t>
  </si>
  <si>
    <t>(1)-0-1</t>
  </si>
  <si>
    <t>(½)-(½)-1</t>
  </si>
  <si>
    <t>(1)-(1)-(1)</t>
  </si>
  <si>
    <t>(½)-(½)-0</t>
  </si>
  <si>
    <t>(½)-(½)-(1)</t>
  </si>
  <si>
    <t>Muon Neutrino
a.k.a. "massless neutron"</t>
  </si>
  <si>
    <t>Unit (+1) speed
a.k.a. "speed of light"</t>
  </si>
  <si>
    <t>(2)-(1)-2</t>
  </si>
  <si>
    <t>(1½)-(1½)-2</t>
  </si>
  <si>
    <t>(2)-(1)-0</t>
  </si>
  <si>
    <t>Particle / Anti-Particle</t>
  </si>
  <si>
    <t>Antihydrogen</t>
  </si>
  <si>
    <t>Particle Antiproton</t>
  </si>
  <si>
    <r>
      <t>Antipositron (Electron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)</t>
    </r>
  </si>
  <si>
    <t>Positron (antielectron)</t>
  </si>
  <si>
    <r>
      <t>ν</t>
    </r>
    <r>
      <rPr>
        <vertAlign val="subscript"/>
        <sz val="14"/>
        <rFont val="Times New Roman"/>
        <family val="1"/>
      </rPr>
      <t>e</t>
    </r>
  </si>
  <si>
    <r>
      <t>Electron Neutrino</t>
    </r>
    <r>
      <rPr>
        <vertAlign val="superscript"/>
        <sz val="11"/>
        <rFont val="Times New Roman"/>
        <family val="1"/>
      </rPr>
      <t>3</t>
    </r>
  </si>
  <si>
    <r>
      <t>ν</t>
    </r>
    <r>
      <rPr>
        <vertAlign val="subscript"/>
        <sz val="11"/>
        <rFont val="Times New Roman"/>
        <family val="1"/>
      </rPr>
      <t>e</t>
    </r>
    <r>
      <rPr>
        <sz val="11"/>
        <rFont val="Times New Roman"/>
        <family val="1"/>
      </rPr>
      <t xml:space="preserve"> = ν</t>
    </r>
    <r>
      <rPr>
        <vertAlign val="subscript"/>
        <sz val="11"/>
        <rFont val="Times New Roman"/>
        <family val="1"/>
      </rPr>
      <t>µ</t>
    </r>
    <r>
      <rPr>
        <sz val="11"/>
        <rFont val="Times New Roman"/>
        <family val="1"/>
      </rPr>
      <t xml:space="preserve"> + e</t>
    </r>
    <r>
      <rPr>
        <vertAlign val="superscript"/>
        <sz val="11"/>
        <rFont val="Times New Roman"/>
        <family val="1"/>
      </rPr>
      <t>-</t>
    </r>
  </si>
  <si>
    <r>
      <t>ν</t>
    </r>
    <r>
      <rPr>
        <vertAlign val="subscript"/>
        <sz val="14"/>
        <rFont val="Times New Roman"/>
        <family val="1"/>
      </rPr>
      <t>µ</t>
    </r>
  </si>
  <si>
    <r>
      <t>p</t>
    </r>
    <r>
      <rPr>
        <vertAlign val="superscript"/>
        <sz val="14"/>
        <rFont val="Times New Roman"/>
        <family val="1"/>
      </rPr>
      <t>+</t>
    </r>
  </si>
  <si>
    <t>̅H</t>
  </si>
  <si>
    <r>
      <t>̅ν</t>
    </r>
    <r>
      <rPr>
        <vertAlign val="subscript"/>
        <sz val="14"/>
        <rFont val="Times New Roman"/>
        <family val="1"/>
      </rPr>
      <t>e</t>
    </r>
  </si>
  <si>
    <r>
      <t>̅ν</t>
    </r>
    <r>
      <rPr>
        <vertAlign val="subscript"/>
        <sz val="11"/>
        <rFont val="Times New Roman"/>
        <family val="1"/>
      </rPr>
      <t>µ</t>
    </r>
  </si>
  <si>
    <t>Photon: circularly-polarized (CW)</t>
  </si>
  <si>
    <t>Antiphoton: circularly-polarized (CCW)</t>
  </si>
  <si>
    <t>Photon: linearly-polarlized (+)</t>
  </si>
  <si>
    <r>
      <t>Antiphoton: linearly-polarlized (</t>
    </r>
    <r>
      <rPr>
        <sz val="12"/>
        <color theme="1"/>
        <rFont val="Times New Roman"/>
        <family val="1"/>
      </rPr>
      <t>-</t>
    </r>
    <r>
      <rPr>
        <sz val="11"/>
        <color theme="1"/>
        <rFont val="Times New Roman"/>
        <family val="1"/>
      </rPr>
      <t>)</t>
    </r>
  </si>
  <si>
    <t>Oganesson</t>
  </si>
  <si>
    <t>count</t>
  </si>
  <si>
    <t>Hydrogen
Group</t>
  </si>
  <si>
    <t>Z-c</t>
  </si>
  <si>
    <t>Table 1: Subatomic Particles (single, double-rotating systems)</t>
  </si>
  <si>
    <t>Table 2: Atoms (double, double-rotating systems)</t>
  </si>
  <si>
    <t>Dimensions</t>
  </si>
  <si>
    <t>TR
Speed
Range</t>
  </si>
  <si>
    <t>Sector</t>
  </si>
  <si>
    <t>Cosmic →</t>
  </si>
  <si>
    <t>← Material</t>
  </si>
  <si>
    <t>Lower
Atomic
Group</t>
  </si>
  <si>
    <t>Intermediate
Atomic
Group</t>
  </si>
  <si>
    <t>Upper
Atomic
Group</t>
  </si>
  <si>
    <r>
      <t>net</t>
    </r>
    <r>
      <rPr>
        <vertAlign val="superscript"/>
        <sz val="12"/>
        <color theme="1"/>
        <rFont val="Times New Roman"/>
        <family val="1"/>
      </rPr>
      <t>4</t>
    </r>
  </si>
  <si>
    <r>
      <t>Chemical</t>
    </r>
    <r>
      <rPr>
        <vertAlign val="superscript"/>
        <sz val="12"/>
        <color theme="1"/>
        <rFont val="Times New Roman"/>
        <family val="1"/>
      </rPr>
      <t>5</t>
    </r>
  </si>
  <si>
    <t>T/S
boundary</t>
  </si>
  <si>
    <t>Particle / Element</t>
  </si>
  <si>
    <r>
      <t>α</t>
    </r>
    <r>
      <rPr>
        <vertAlign val="superscript"/>
        <sz val="14"/>
        <rFont val="Times New Roman"/>
        <family val="1"/>
      </rPr>
      <t>+</t>
    </r>
  </si>
  <si>
    <t>(1)-0-0
combined</t>
  </si>
  <si>
    <t>0-0-0
net</t>
  </si>
  <si>
    <t>1-0-0
combined</t>
  </si>
  <si>
    <r>
      <t xml:space="preserve">LV </t>
    </r>
    <r>
      <rPr>
        <vertAlign val="superscript"/>
        <sz val="14"/>
        <color theme="1"/>
        <rFont val="Times New Roman"/>
        <family val="1"/>
      </rPr>
      <t>-</t>
    </r>
  </si>
  <si>
    <t>9p+10n+9e</t>
  </si>
  <si>
    <t>only exists for one (1) natural unit of time w/zero thermal ionization</t>
  </si>
  <si>
    <t>11p+12n+11e</t>
  </si>
  <si>
    <t>12p+12n+12e</t>
  </si>
  <si>
    <t>13p+14n+13e</t>
  </si>
  <si>
    <t>14p+14n+14e</t>
  </si>
  <si>
    <t>15p+16n+15e</t>
  </si>
  <si>
    <t>16p+16n+16e</t>
  </si>
  <si>
    <t>17p+18n+17e</t>
  </si>
  <si>
    <t>18p+22n+18e</t>
  </si>
  <si>
    <t>19p+20n+19e</t>
  </si>
  <si>
    <t>20p+20n+20e</t>
  </si>
  <si>
    <t>21p+24n+21e</t>
  </si>
  <si>
    <t>22p+26n+22e</t>
  </si>
  <si>
    <t>23p+28n+23e</t>
  </si>
  <si>
    <t>24p+28n+24e</t>
  </si>
  <si>
    <t>25p+30n+25e</t>
  </si>
  <si>
    <t>26p+30n+26e</t>
  </si>
  <si>
    <t>27p+32n+27e</t>
  </si>
  <si>
    <t>28p+31n+28e</t>
  </si>
  <si>
    <t>29p+35n+29e</t>
  </si>
  <si>
    <t>30p+35n+30e</t>
  </si>
  <si>
    <t>31p+39n+31e</t>
  </si>
  <si>
    <t>32p+41n+32e</t>
  </si>
  <si>
    <t>33p+42n+33e</t>
  </si>
  <si>
    <t>34p+45n+34e</t>
  </si>
  <si>
    <t>35p+44n+35e</t>
  </si>
  <si>
    <t>36p+48n+36e</t>
  </si>
  <si>
    <t>37p+48n+37e</t>
  </si>
  <si>
    <t>38p+50n+38e</t>
  </si>
  <si>
    <t>39p+50n+39e</t>
  </si>
  <si>
    <t>40p+52n+40e</t>
  </si>
  <si>
    <t>41p+52n+41e</t>
  </si>
  <si>
    <t>42p+54n+42e</t>
  </si>
  <si>
    <t>43p+55n+43e</t>
  </si>
  <si>
    <t>44p+57n+44e</t>
  </si>
  <si>
    <t>45p+58n+45e</t>
  </si>
  <si>
    <t>46p+60n+46e</t>
  </si>
  <si>
    <t>47p+61n+47e</t>
  </si>
  <si>
    <t>48p+64n+48e</t>
  </si>
  <si>
    <t>49p+66n+49e</t>
  </si>
  <si>
    <t>50p+69n+50e</t>
  </si>
  <si>
    <t>51p+71n+51e</t>
  </si>
  <si>
    <t>52p+76n+52e</t>
  </si>
  <si>
    <t>53p+74n+53e</t>
  </si>
  <si>
    <t>54p+77n+54e</t>
  </si>
  <si>
    <t>55p+78n+55e</t>
  </si>
  <si>
    <t>56p+81n+56e</t>
  </si>
  <si>
    <t>57p+82n+57e</t>
  </si>
  <si>
    <t>58p+82n+58e</t>
  </si>
  <si>
    <t>59p+82n+59e</t>
  </si>
  <si>
    <t>60p+84n+60e</t>
  </si>
  <si>
    <t>61p+84n+61e</t>
  </si>
  <si>
    <t>62p+88n+62e</t>
  </si>
  <si>
    <t>63p+89n+63e</t>
  </si>
  <si>
    <t>64p+93n+64e</t>
  </si>
  <si>
    <t>65p+94n+65e</t>
  </si>
  <si>
    <t>66p+97n+66e</t>
  </si>
  <si>
    <t>67p+98n+67e</t>
  </si>
  <si>
    <t>68p+99n+68e</t>
  </si>
  <si>
    <t>69p+100n+69e</t>
  </si>
  <si>
    <t>70p+103n+70e</t>
  </si>
  <si>
    <t>71p+104n+71e</t>
  </si>
  <si>
    <t>72p+107n+72e</t>
  </si>
  <si>
    <t>73p+108n+73e</t>
  </si>
  <si>
    <t>74p+110n+74e</t>
  </si>
  <si>
    <t>75p+110n+75e</t>
  </si>
  <si>
    <t>76p+114n+76e</t>
  </si>
  <si>
    <t>77p+115n+77e</t>
  </si>
  <si>
    <t>78p+117n+78e</t>
  </si>
  <si>
    <t>79p+118n+79e</t>
  </si>
  <si>
    <t>80p+121n+80e</t>
  </si>
  <si>
    <t>81p+124n+81e</t>
  </si>
  <si>
    <t>82p+125n+82e</t>
  </si>
  <si>
    <t>83p+126n+83e</t>
  </si>
  <si>
    <t>84p+125n+84e</t>
  </si>
  <si>
    <t>85p+125n+85e</t>
  </si>
  <si>
    <t>86p+136n+86e</t>
  </si>
  <si>
    <t>87p+136n+87e</t>
  </si>
  <si>
    <t>88p+138n+88e</t>
  </si>
  <si>
    <t>89p+138n+89e</t>
  </si>
  <si>
    <t>90p+142n+90e</t>
  </si>
  <si>
    <t>91p+140n+91e</t>
  </si>
  <si>
    <t>92p+146n+92e</t>
  </si>
  <si>
    <t>93p+144+93e</t>
  </si>
  <si>
    <t>94p+150n+94e</t>
  </si>
  <si>
    <t>95p+148n+95e</t>
  </si>
  <si>
    <t>96p+151n+96e</t>
  </si>
  <si>
    <t>97p+150n+97e</t>
  </si>
  <si>
    <t>98p+153n+98e</t>
  </si>
  <si>
    <t>99p+153n+99e</t>
  </si>
  <si>
    <t>100p+157n+100e</t>
  </si>
  <si>
    <t>101p+157n+101e</t>
  </si>
  <si>
    <t>102p+157n+102e</t>
  </si>
  <si>
    <t>103p+163n+103e</t>
  </si>
  <si>
    <t>104p+163n+104e</t>
  </si>
  <si>
    <t>105p+163n+105e</t>
  </si>
  <si>
    <t>106p+163n+106e</t>
  </si>
  <si>
    <t>107p+163n+107e</t>
  </si>
  <si>
    <t>108p+161n+108e</t>
  </si>
  <si>
    <t>109p+169n+109e</t>
  </si>
  <si>
    <t>110p+171n+110e</t>
  </si>
  <si>
    <t>111p+171n+111e</t>
  </si>
  <si>
    <t>112p+173n+112e</t>
  </si>
  <si>
    <t>113p+173n+113e</t>
  </si>
  <si>
    <t>114p+175n+114e</t>
  </si>
  <si>
    <t>115p+175n+115e</t>
  </si>
  <si>
    <t>116p+177n+116e</t>
  </si>
  <si>
    <t>117p+177n+117e</t>
  </si>
  <si>
    <t>118p+176n+118e</t>
  </si>
  <si>
    <t>̅e</t>
  </si>
  <si>
    <r>
      <t>̅ν</t>
    </r>
    <r>
      <rPr>
        <vertAlign val="subscript"/>
        <sz val="11"/>
        <rFont val="Times New Roman"/>
        <family val="1"/>
      </rPr>
      <t>e</t>
    </r>
    <r>
      <rPr>
        <sz val="11"/>
        <rFont val="Times New Roman"/>
        <family val="1"/>
      </rPr>
      <t xml:space="preserve"> = ̅ν</t>
    </r>
    <r>
      <rPr>
        <vertAlign val="subscript"/>
        <sz val="11"/>
        <rFont val="Times New Roman"/>
        <family val="1"/>
      </rPr>
      <t>µ</t>
    </r>
    <r>
      <rPr>
        <sz val="11"/>
        <rFont val="Times New Roman"/>
        <family val="1"/>
      </rPr>
      <t xml:space="preserve"> + ̅e</t>
    </r>
  </si>
  <si>
    <r>
      <t>̅H = ̅p + ̅ν</t>
    </r>
    <r>
      <rPr>
        <vertAlign val="subscript"/>
        <sz val="11"/>
        <rFont val="Times New Roman"/>
        <family val="1"/>
      </rPr>
      <t>e</t>
    </r>
    <r>
      <rPr>
        <sz val="11"/>
        <rFont val="Times New Roman"/>
        <family val="1"/>
      </rPr>
      <t>*</t>
    </r>
  </si>
  <si>
    <t>̅p</t>
  </si>
  <si>
    <t>1-0-4</t>
  </si>
  <si>
    <t>½-½-4</t>
  </si>
  <si>
    <t>No. of
Dimensions</t>
  </si>
  <si>
    <t>Unbounded
Lines</t>
  </si>
  <si>
    <t>Unbounded
Areas</t>
  </si>
  <si>
    <t>Unbounded
Volumes</t>
  </si>
  <si>
    <t>Unbounded
Hyper-volume</t>
  </si>
  <si>
    <t>∞</t>
  </si>
  <si>
    <t>Possibilities in Multi-Dimensional Spaces</t>
  </si>
  <si>
    <r>
      <t xml:space="preserve">1 </t>
    </r>
    <r>
      <rPr>
        <vertAlign val="superscript"/>
        <sz val="11"/>
        <color theme="1"/>
        <rFont val="Times New Roman"/>
        <family val="1"/>
      </rPr>
      <t>NOTE 2</t>
    </r>
  </si>
  <si>
    <r>
      <t xml:space="preserve">1-D
Rotation
</t>
    </r>
    <r>
      <rPr>
        <vertAlign val="superscript"/>
        <sz val="11"/>
        <color theme="1"/>
        <rFont val="Times New Roman"/>
        <family val="1"/>
      </rPr>
      <t>NOTE 1</t>
    </r>
  </si>
  <si>
    <r>
      <t xml:space="preserve">2-D
Rotation
</t>
    </r>
    <r>
      <rPr>
        <vertAlign val="superscript"/>
        <sz val="11"/>
        <color theme="1"/>
        <rFont val="Times New Roman"/>
        <family val="1"/>
      </rPr>
      <t>NOTE 1</t>
    </r>
  </si>
  <si>
    <t>½ of 1-D RB</t>
  </si>
  <si>
    <r>
      <t xml:space="preserve">1-D Rotational Base </t>
    </r>
    <r>
      <rPr>
        <vertAlign val="superscript"/>
        <sz val="16"/>
        <color theme="1"/>
        <rFont val="Times New Roman"/>
        <family val="1"/>
      </rPr>
      <t>1</t>
    </r>
  </si>
  <si>
    <t>2-D RB</t>
  </si>
  <si>
    <r>
      <t xml:space="preserve">1 </t>
    </r>
    <r>
      <rPr>
        <vertAlign val="superscript"/>
        <sz val="11"/>
        <color theme="1"/>
        <rFont val="Times New Roman"/>
        <family val="1"/>
      </rPr>
      <t>NOTE 5</t>
    </r>
  </si>
  <si>
    <r>
      <t xml:space="preserve">1 </t>
    </r>
    <r>
      <rPr>
        <vertAlign val="superscript"/>
        <sz val="11"/>
        <color theme="1"/>
        <rFont val="Times New Roman"/>
        <family val="1"/>
      </rPr>
      <t>NOTE 4</t>
    </r>
  </si>
  <si>
    <r>
      <t xml:space="preserve">3 </t>
    </r>
    <r>
      <rPr>
        <vertAlign val="superscript"/>
        <sz val="11"/>
        <color theme="1"/>
        <rFont val="Times New Roman"/>
        <family val="1"/>
      </rPr>
      <t>NOTE 3</t>
    </r>
  </si>
  <si>
    <r>
      <rPr>
        <sz val="7"/>
        <color theme="1"/>
        <rFont val="Times New Roman"/>
        <family val="1"/>
      </rPr>
      <t>NOTE 4</t>
    </r>
    <r>
      <rPr>
        <sz val="11"/>
        <color theme="1"/>
        <rFont val="Times New Roman"/>
        <family val="1"/>
      </rPr>
      <t xml:space="preserve">  For a two-dimensional system, double-rotation is possible </t>
    </r>
    <r>
      <rPr>
        <i/>
        <sz val="11"/>
        <color theme="1"/>
        <rFont val="Times New Roman"/>
        <family val="1"/>
      </rPr>
      <t>if</t>
    </r>
    <r>
      <rPr>
        <sz val="11"/>
        <color theme="1"/>
        <rFont val="Times New Roman"/>
        <family val="1"/>
      </rPr>
      <t xml:space="preserve"> at least one of the radii is zero: either two (2) zero-radii rotations about the intersection of each axis, or a non-zero radius about a </t>
    </r>
    <r>
      <rPr>
        <i/>
        <sz val="11"/>
        <color theme="1"/>
        <rFont val="Times New Roman"/>
        <family val="1"/>
      </rPr>
      <t>point</t>
    </r>
    <r>
      <rPr>
        <sz val="11"/>
        <color theme="1"/>
        <rFont val="Times New Roman"/>
        <family val="1"/>
      </rPr>
      <t xml:space="preserve"> with a zero-radius about an axis passing through that point.</t>
    </r>
  </si>
  <si>
    <r>
      <rPr>
        <sz val="7"/>
        <color theme="1"/>
        <rFont val="Times New Roman"/>
        <family val="1"/>
      </rPr>
      <t>NOTE 2</t>
    </r>
    <r>
      <rPr>
        <sz val="11"/>
        <color theme="1"/>
        <rFont val="Times New Roman"/>
        <family val="1"/>
      </rPr>
      <t xml:space="preserve">  For a one-dimensional system, only </t>
    </r>
    <r>
      <rPr>
        <i/>
        <sz val="11"/>
        <color theme="1"/>
        <rFont val="Times New Roman"/>
        <family val="1"/>
      </rPr>
      <t>one</t>
    </r>
    <r>
      <rPr>
        <sz val="11"/>
        <color theme="1"/>
        <rFont val="Times New Roman"/>
        <family val="1"/>
      </rPr>
      <t xml:space="preserve"> possible rotation is the rotation of the axis itself, provided it has a zero-radius. A non-zero radius cannot be expressed as there are no other axes for the generated area.</t>
    </r>
  </si>
  <si>
    <r>
      <rPr>
        <sz val="7"/>
        <color theme="1"/>
        <rFont val="Times New Roman"/>
        <family val="1"/>
      </rPr>
      <t xml:space="preserve">NOTE 1   </t>
    </r>
    <r>
      <rPr>
        <sz val="11"/>
        <color theme="1"/>
        <rFont val="Times New Roman"/>
        <family val="1"/>
      </rPr>
      <t>Number of Orthogonal Rotations (neither rotation has a component along the axis of the other)</t>
    </r>
  </si>
  <si>
    <r>
      <t xml:space="preserve">2 </t>
    </r>
    <r>
      <rPr>
        <vertAlign val="superscript"/>
        <sz val="11"/>
        <color theme="1"/>
        <rFont val="Times New Roman"/>
        <family val="1"/>
      </rPr>
      <t>NOTE 6</t>
    </r>
  </si>
  <si>
    <r>
      <rPr>
        <sz val="7"/>
        <color theme="1"/>
        <rFont val="Times New Roman"/>
        <family val="1"/>
      </rPr>
      <t>NOTE 5</t>
    </r>
    <r>
      <rPr>
        <sz val="11"/>
        <color theme="1"/>
        <rFont val="Times New Roman"/>
        <family val="1"/>
      </rPr>
      <t xml:space="preserve">  If </t>
    </r>
    <r>
      <rPr>
        <i/>
        <sz val="11"/>
        <color theme="1"/>
        <rFont val="Times New Roman"/>
        <family val="1"/>
      </rPr>
      <t>x</t>
    </r>
    <r>
      <rPr>
        <sz val="11"/>
        <color theme="1"/>
        <rFont val="Times New Roman"/>
        <family val="1"/>
      </rPr>
      <t xml:space="preserve">, </t>
    </r>
    <r>
      <rPr>
        <i/>
        <sz val="11"/>
        <color theme="1"/>
        <rFont val="Times New Roman"/>
        <family val="1"/>
      </rPr>
      <t>y</t>
    </r>
    <r>
      <rPr>
        <sz val="11"/>
        <color theme="1"/>
        <rFont val="Times New Roman"/>
        <family val="1"/>
      </rPr>
      <t xml:space="preserve">, </t>
    </r>
    <r>
      <rPr>
        <i/>
        <sz val="11"/>
        <color theme="1"/>
        <rFont val="Times New Roman"/>
        <family val="1"/>
      </rPr>
      <t>z</t>
    </r>
    <r>
      <rPr>
        <sz val="11"/>
        <color theme="1"/>
        <rFont val="Times New Roman"/>
        <family val="1"/>
      </rPr>
      <t xml:space="preserve"> are the three (3) axes, there are in actuality </t>
    </r>
    <r>
      <rPr>
        <i/>
        <sz val="11"/>
        <color theme="1"/>
        <rFont val="Times New Roman"/>
        <family val="1"/>
      </rPr>
      <t>three</t>
    </r>
    <r>
      <rPr>
        <sz val="11"/>
        <color theme="1"/>
        <rFont val="Times New Roman"/>
        <family val="1"/>
      </rPr>
      <t xml:space="preserve"> two-dimensional rotations -- (1) </t>
    </r>
    <r>
      <rPr>
        <i/>
        <sz val="11"/>
        <color theme="1"/>
        <rFont val="Times New Roman"/>
        <family val="1"/>
      </rPr>
      <t>x</t>
    </r>
    <r>
      <rPr>
        <sz val="11"/>
        <color theme="1"/>
        <rFont val="Times New Roman"/>
        <family val="1"/>
      </rPr>
      <t xml:space="preserve"> &amp; </t>
    </r>
    <r>
      <rPr>
        <i/>
        <sz val="11"/>
        <color theme="1"/>
        <rFont val="Times New Roman"/>
        <family val="1"/>
      </rPr>
      <t>y</t>
    </r>
    <r>
      <rPr>
        <sz val="11"/>
        <color theme="1"/>
        <rFont val="Times New Roman"/>
        <family val="1"/>
      </rPr>
      <t xml:space="preserve">, (2) </t>
    </r>
    <r>
      <rPr>
        <i/>
        <sz val="11"/>
        <color theme="1"/>
        <rFont val="Times New Roman"/>
        <family val="1"/>
      </rPr>
      <t>y</t>
    </r>
    <r>
      <rPr>
        <sz val="11"/>
        <color theme="1"/>
        <rFont val="Times New Roman"/>
        <family val="1"/>
      </rPr>
      <t xml:space="preserve"> &amp; </t>
    </r>
    <r>
      <rPr>
        <i/>
        <sz val="11"/>
        <color theme="1"/>
        <rFont val="Times New Roman"/>
        <family val="1"/>
      </rPr>
      <t>x</t>
    </r>
    <r>
      <rPr>
        <sz val="11"/>
        <color theme="1"/>
        <rFont val="Times New Roman"/>
        <family val="1"/>
      </rPr>
      <t xml:space="preserve">, and (3) </t>
    </r>
    <r>
      <rPr>
        <i/>
        <sz val="11"/>
        <color theme="1"/>
        <rFont val="Times New Roman"/>
        <family val="1"/>
      </rPr>
      <t>z</t>
    </r>
    <r>
      <rPr>
        <sz val="11"/>
        <color theme="1"/>
        <rFont val="Times New Roman"/>
        <family val="1"/>
      </rPr>
      <t xml:space="preserve"> &amp; </t>
    </r>
    <r>
      <rPr>
        <i/>
        <sz val="11"/>
        <color theme="1"/>
        <rFont val="Times New Roman"/>
        <family val="1"/>
      </rPr>
      <t>x</t>
    </r>
    <r>
      <rPr>
        <sz val="11"/>
        <color theme="1"/>
        <rFont val="Times New Roman"/>
        <family val="1"/>
      </rPr>
      <t xml:space="preserve"> -- </t>
    </r>
    <r>
      <rPr>
        <i/>
        <sz val="11"/>
        <color theme="1"/>
        <rFont val="Times New Roman"/>
        <family val="1"/>
      </rPr>
      <t>but</t>
    </r>
    <r>
      <rPr>
        <sz val="11"/>
        <color theme="1"/>
        <rFont val="Times New Roman"/>
        <family val="1"/>
      </rPr>
      <t xml:space="preserve"> each has a component along the others. Therefore only one (1) </t>
    </r>
    <r>
      <rPr>
        <i/>
        <sz val="11"/>
        <color theme="1"/>
        <rFont val="Times New Roman"/>
        <family val="1"/>
      </rPr>
      <t>exclusive</t>
    </r>
    <r>
      <rPr>
        <sz val="11"/>
        <color theme="1"/>
        <rFont val="Times New Roman"/>
        <family val="1"/>
      </rPr>
      <t xml:space="preserve"> two-dimensional rotation is possible, but can be zero-radius </t>
    </r>
    <r>
      <rPr>
        <i/>
        <sz val="11"/>
        <color theme="1"/>
        <rFont val="Times New Roman"/>
        <family val="1"/>
      </rPr>
      <t>or</t>
    </r>
    <r>
      <rPr>
        <sz val="11"/>
        <color theme="1"/>
        <rFont val="Times New Roman"/>
        <family val="1"/>
      </rPr>
      <t xml:space="preserve"> unbounded radius (0-∞) in the single plane of rotation.</t>
    </r>
  </si>
  <si>
    <r>
      <rPr>
        <sz val="7"/>
        <color theme="1"/>
        <rFont val="Times New Roman"/>
        <family val="1"/>
      </rPr>
      <t>NOTE 6</t>
    </r>
    <r>
      <rPr>
        <sz val="11"/>
        <color theme="1"/>
        <rFont val="Times New Roman"/>
        <family val="1"/>
      </rPr>
      <t xml:space="preserve">  Suppose the four (4) axes are </t>
    </r>
    <r>
      <rPr>
        <i/>
        <sz val="11"/>
        <color theme="1"/>
        <rFont val="Times New Roman"/>
        <family val="1"/>
      </rPr>
      <t>w</t>
    </r>
    <r>
      <rPr>
        <sz val="11"/>
        <color theme="1"/>
        <rFont val="Times New Roman"/>
        <family val="1"/>
      </rPr>
      <t xml:space="preserve">, </t>
    </r>
    <r>
      <rPr>
        <i/>
        <sz val="11"/>
        <color theme="1"/>
        <rFont val="Times New Roman"/>
        <family val="1"/>
      </rPr>
      <t>x</t>
    </r>
    <r>
      <rPr>
        <sz val="11"/>
        <color theme="1"/>
        <rFont val="Times New Roman"/>
        <family val="1"/>
      </rPr>
      <t xml:space="preserve">, </t>
    </r>
    <r>
      <rPr>
        <i/>
        <sz val="11"/>
        <color theme="1"/>
        <rFont val="Times New Roman"/>
        <family val="1"/>
      </rPr>
      <t>y</t>
    </r>
    <r>
      <rPr>
        <sz val="11"/>
        <color theme="1"/>
        <rFont val="Times New Roman"/>
        <family val="1"/>
      </rPr>
      <t xml:space="preserve"> and </t>
    </r>
    <r>
      <rPr>
        <i/>
        <sz val="11"/>
        <color theme="1"/>
        <rFont val="Times New Roman"/>
        <family val="1"/>
      </rPr>
      <t>z</t>
    </r>
    <r>
      <rPr>
        <sz val="11"/>
        <color theme="1"/>
        <rFont val="Times New Roman"/>
        <family val="1"/>
      </rPr>
      <t xml:space="preserve">, and one two-dimensional rotation utilizes axes </t>
    </r>
    <r>
      <rPr>
        <i/>
        <sz val="11"/>
        <color theme="1"/>
        <rFont val="Times New Roman"/>
        <family val="1"/>
      </rPr>
      <t>w</t>
    </r>
    <r>
      <rPr>
        <sz val="11"/>
        <color theme="1"/>
        <rFont val="Times New Roman"/>
        <family val="1"/>
      </rPr>
      <t xml:space="preserve"> &amp; </t>
    </r>
    <r>
      <rPr>
        <i/>
        <sz val="11"/>
        <color theme="1"/>
        <rFont val="Times New Roman"/>
        <family val="1"/>
      </rPr>
      <t>y</t>
    </r>
    <r>
      <rPr>
        <sz val="11"/>
        <color theme="1"/>
        <rFont val="Times New Roman"/>
        <family val="1"/>
      </rPr>
      <t xml:space="preserve">; then another two-dimensional rotation, utilizing axes </t>
    </r>
    <r>
      <rPr>
        <i/>
        <sz val="11"/>
        <color theme="1"/>
        <rFont val="Times New Roman"/>
        <family val="1"/>
      </rPr>
      <t>x</t>
    </r>
    <r>
      <rPr>
        <sz val="11"/>
        <color theme="1"/>
        <rFont val="Times New Roman"/>
        <family val="1"/>
      </rPr>
      <t xml:space="preserve"> &amp; </t>
    </r>
    <r>
      <rPr>
        <i/>
        <sz val="11"/>
        <color theme="1"/>
        <rFont val="Times New Roman"/>
        <family val="1"/>
      </rPr>
      <t>z</t>
    </r>
    <r>
      <rPr>
        <sz val="11"/>
        <color theme="1"/>
        <rFont val="Times New Roman"/>
        <family val="1"/>
      </rPr>
      <t>, neither has any component along the other. Therefore two (2) two-dimensional rotations are possible.</t>
    </r>
  </si>
  <si>
    <t>d</t>
  </si>
  <si>
    <t>Double
Rotating</t>
  </si>
  <si>
    <t>Single
Rotating</t>
  </si>
  <si>
    <t>Linear</t>
  </si>
  <si>
    <t>r3</t>
  </si>
  <si>
    <t>Uniform Motion</t>
  </si>
  <si>
    <t>Charged Positron</t>
  </si>
  <si>
    <t>Positron</t>
  </si>
  <si>
    <t>Photon</t>
  </si>
  <si>
    <t>Electron Neutrino</t>
  </si>
  <si>
    <t>Charged Electron Neutrino</t>
  </si>
  <si>
    <t>Muon Neutrino</t>
  </si>
  <si>
    <t>Charged Electron</t>
  </si>
  <si>
    <t>γ</t>
  </si>
  <si>
    <r>
      <rPr>
        <sz val="14"/>
        <rFont val="Times New Roman"/>
        <family val="1"/>
      </rPr>
      <t>ν</t>
    </r>
    <r>
      <rPr>
        <vertAlign val="subscript"/>
        <sz val="14"/>
        <rFont val="Times New Roman"/>
        <family val="1"/>
      </rPr>
      <t>µ</t>
    </r>
  </si>
  <si>
    <t>Notes</t>
  </si>
  <si>
    <t>Dueterium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</si>
  <si>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</si>
  <si>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</si>
  <si>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</si>
  <si>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</si>
  <si>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</si>
  <si>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</si>
  <si>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</si>
  <si>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</si>
  <si>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</si>
  <si>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</si>
  <si>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</si>
  <si>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</si>
  <si>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</si>
  <si>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</si>
  <si>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</si>
  <si>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</si>
  <si>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</si>
  <si>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</si>
  <si>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</si>
  <si>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</si>
  <si>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a1</t>
  </si>
  <si>
    <t>a2</t>
  </si>
  <si>
    <t>Charged Muon Neutrino</t>
  </si>
  <si>
    <t>Table 3: Subatomic Particles (single, double-rotating systems) and Atoms (double, double-rotating systems)</t>
  </si>
  <si>
    <t>subatomic</t>
  </si>
  <si>
    <t>Rotational Base (RB) of subatoms [s = ±½ħ]</t>
  </si>
  <si>
    <r>
      <t xml:space="preserve">Lower
Atomic
Group
</t>
    </r>
    <r>
      <rPr>
        <sz val="12"/>
        <color theme="1"/>
        <rFont val="Times New Roman"/>
        <family val="1"/>
      </rPr>
      <t>("p" shell)</t>
    </r>
  </si>
  <si>
    <r>
      <t xml:space="preserve">Intermediate
Atomic
Group
</t>
    </r>
    <r>
      <rPr>
        <sz val="12"/>
        <color theme="1"/>
        <rFont val="Times New Roman"/>
        <family val="1"/>
      </rPr>
      <t>("d" shell)</t>
    </r>
  </si>
  <si>
    <t>"s" orbitals</t>
  </si>
  <si>
    <t>"p" orbitals</t>
  </si>
  <si>
    <t>"d" orbitals</t>
  </si>
  <si>
    <t>"f" orbitals</t>
  </si>
  <si>
    <t>Deuteron (RB)</t>
  </si>
  <si>
    <t>R1</t>
  </si>
  <si>
    <t>R2</t>
  </si>
  <si>
    <t>c</t>
  </si>
  <si>
    <t>R1 (TSR)</t>
  </si>
  <si>
    <t>R (TR)</t>
  </si>
  <si>
    <t>Calculation of Equivalent Speeds (ES)</t>
  </si>
  <si>
    <t>System</t>
  </si>
  <si>
    <t>R1:R2:r3</t>
  </si>
  <si>
    <t>Total ES</t>
  </si>
  <si>
    <t>Equivalent Speeds of Systems with r3=0</t>
  </si>
  <si>
    <t>SRB</t>
  </si>
  <si>
    <t>DRB-1</t>
  </si>
  <si>
    <t>DRB-2</t>
  </si>
  <si>
    <t>DRB-3</t>
  </si>
  <si>
    <t>DRB-4</t>
  </si>
  <si>
    <t>-1: -1: 0</t>
  </si>
  <si>
    <t>-2: -2: 0</t>
  </si>
  <si>
    <t>-3: -3: 0</t>
  </si>
  <si>
    <t>-4: -4: 0</t>
  </si>
  <si>
    <t>1: -1: 0</t>
  </si>
  <si>
    <t>1: 1: 0</t>
  </si>
  <si>
    <t>-2: 1: 0</t>
  </si>
  <si>
    <t>2: 2: 0</t>
  </si>
  <si>
    <t>3: 3: 0</t>
  </si>
  <si>
    <t>4: 4: 0</t>
  </si>
  <si>
    <t>-5: -5: 0</t>
  </si>
  <si>
    <t>Unstable (Og)</t>
  </si>
  <si>
    <r>
      <t>He</t>
    </r>
    <r>
      <rPr>
        <vertAlign val="superscript"/>
        <sz val="14"/>
        <rFont val="Times New Roman"/>
        <family val="1"/>
      </rPr>
      <t>2</t>
    </r>
  </si>
  <si>
    <r>
      <t>Li</t>
    </r>
    <r>
      <rPr>
        <vertAlign val="superscript"/>
        <sz val="14"/>
        <rFont val="Times New Roman"/>
        <family val="1"/>
      </rPr>
      <t>3</t>
    </r>
  </si>
  <si>
    <r>
      <t>F</t>
    </r>
    <r>
      <rPr>
        <vertAlign val="superscript"/>
        <sz val="14"/>
        <rFont val="Times New Roman"/>
        <family val="1"/>
      </rPr>
      <t>9</t>
    </r>
  </si>
  <si>
    <r>
      <t>O</t>
    </r>
    <r>
      <rPr>
        <vertAlign val="superscript"/>
        <sz val="14"/>
        <rFont val="Times New Roman"/>
        <family val="1"/>
      </rPr>
      <t>8</t>
    </r>
  </si>
  <si>
    <r>
      <t>N</t>
    </r>
    <r>
      <rPr>
        <vertAlign val="superscript"/>
        <sz val="14"/>
        <rFont val="Times New Roman"/>
        <family val="1"/>
      </rPr>
      <t>7</t>
    </r>
  </si>
  <si>
    <r>
      <t>C</t>
    </r>
    <r>
      <rPr>
        <vertAlign val="superscript"/>
        <sz val="14"/>
        <rFont val="Times New Roman"/>
        <family val="1"/>
      </rPr>
      <t>6</t>
    </r>
  </si>
  <si>
    <r>
      <t>B</t>
    </r>
    <r>
      <rPr>
        <vertAlign val="superscript"/>
        <sz val="14"/>
        <rFont val="Times New Roman"/>
        <family val="1"/>
      </rPr>
      <t>5</t>
    </r>
  </si>
  <si>
    <r>
      <t>Be</t>
    </r>
    <r>
      <rPr>
        <vertAlign val="superscript"/>
        <sz val="14"/>
        <rFont val="Times New Roman"/>
        <family val="1"/>
      </rPr>
      <t>4</t>
    </r>
  </si>
  <si>
    <r>
      <t>Cl</t>
    </r>
    <r>
      <rPr>
        <vertAlign val="superscript"/>
        <sz val="14"/>
        <rFont val="Times New Roman"/>
        <family val="1"/>
      </rPr>
      <t>17</t>
    </r>
  </si>
  <si>
    <r>
      <t>S</t>
    </r>
    <r>
      <rPr>
        <vertAlign val="superscript"/>
        <sz val="14"/>
        <rFont val="Times New Roman"/>
        <family val="1"/>
      </rPr>
      <t>16</t>
    </r>
  </si>
  <si>
    <r>
      <t>P</t>
    </r>
    <r>
      <rPr>
        <vertAlign val="superscript"/>
        <sz val="14"/>
        <rFont val="Times New Roman"/>
        <family val="1"/>
      </rPr>
      <t>15</t>
    </r>
  </si>
  <si>
    <r>
      <t>Si</t>
    </r>
    <r>
      <rPr>
        <vertAlign val="superscript"/>
        <sz val="14"/>
        <rFont val="Times New Roman"/>
        <family val="1"/>
      </rPr>
      <t>14</t>
    </r>
  </si>
  <si>
    <r>
      <t>Al</t>
    </r>
    <r>
      <rPr>
        <vertAlign val="superscript"/>
        <sz val="14"/>
        <rFont val="Times New Roman"/>
        <family val="1"/>
      </rPr>
      <t>13</t>
    </r>
  </si>
  <si>
    <r>
      <t>Mg</t>
    </r>
    <r>
      <rPr>
        <vertAlign val="superscript"/>
        <sz val="14"/>
        <rFont val="Times New Roman"/>
        <family val="1"/>
      </rPr>
      <t>12</t>
    </r>
  </si>
  <si>
    <r>
      <t>Na</t>
    </r>
    <r>
      <rPr>
        <vertAlign val="superscript"/>
        <sz val="14"/>
        <rFont val="Times New Roman"/>
        <family val="1"/>
      </rPr>
      <t>11</t>
    </r>
  </si>
  <si>
    <r>
      <t>Ne</t>
    </r>
    <r>
      <rPr>
        <vertAlign val="superscript"/>
        <sz val="14"/>
        <rFont val="Times New Roman"/>
        <family val="1"/>
      </rPr>
      <t>10</t>
    </r>
  </si>
  <si>
    <r>
      <t>Ar</t>
    </r>
    <r>
      <rPr>
        <vertAlign val="superscript"/>
        <sz val="14"/>
        <rFont val="Times New Roman"/>
        <family val="1"/>
      </rPr>
      <t>18</t>
    </r>
  </si>
  <si>
    <r>
      <t>K</t>
    </r>
    <r>
      <rPr>
        <vertAlign val="superscript"/>
        <sz val="14"/>
        <rFont val="Times New Roman"/>
        <family val="1"/>
      </rPr>
      <t>19</t>
    </r>
  </si>
  <si>
    <r>
      <t>Ca</t>
    </r>
    <r>
      <rPr>
        <vertAlign val="superscript"/>
        <sz val="14"/>
        <rFont val="Times New Roman"/>
        <family val="1"/>
      </rPr>
      <t>20</t>
    </r>
  </si>
  <si>
    <r>
      <t>Sc</t>
    </r>
    <r>
      <rPr>
        <vertAlign val="superscript"/>
        <sz val="14"/>
        <rFont val="Times New Roman"/>
        <family val="1"/>
      </rPr>
      <t>21</t>
    </r>
  </si>
  <si>
    <r>
      <t>Ti</t>
    </r>
    <r>
      <rPr>
        <vertAlign val="superscript"/>
        <sz val="14"/>
        <rFont val="Times New Roman"/>
        <family val="1"/>
      </rPr>
      <t>22</t>
    </r>
  </si>
  <si>
    <r>
      <t>V</t>
    </r>
    <r>
      <rPr>
        <vertAlign val="superscript"/>
        <sz val="14"/>
        <rFont val="Times New Roman"/>
        <family val="1"/>
      </rPr>
      <t>23</t>
    </r>
  </si>
  <si>
    <r>
      <t>Cr</t>
    </r>
    <r>
      <rPr>
        <vertAlign val="superscript"/>
        <sz val="14"/>
        <rFont val="Times New Roman"/>
        <family val="1"/>
      </rPr>
      <t>24</t>
    </r>
  </si>
  <si>
    <r>
      <t>Mn</t>
    </r>
    <r>
      <rPr>
        <vertAlign val="superscript"/>
        <sz val="14"/>
        <rFont val="Times New Roman"/>
        <family val="1"/>
      </rPr>
      <t>25</t>
    </r>
  </si>
  <si>
    <r>
      <t>Fe</t>
    </r>
    <r>
      <rPr>
        <vertAlign val="superscript"/>
        <sz val="14"/>
        <rFont val="Times New Roman"/>
        <family val="1"/>
      </rPr>
      <t>26</t>
    </r>
  </si>
  <si>
    <r>
      <t>Kr</t>
    </r>
    <r>
      <rPr>
        <vertAlign val="superscript"/>
        <sz val="14"/>
        <rFont val="Times New Roman"/>
        <family val="1"/>
      </rPr>
      <t>36</t>
    </r>
  </si>
  <si>
    <r>
      <t>Br</t>
    </r>
    <r>
      <rPr>
        <vertAlign val="superscript"/>
        <sz val="14"/>
        <rFont val="Times New Roman"/>
        <family val="1"/>
      </rPr>
      <t>35</t>
    </r>
  </si>
  <si>
    <r>
      <t>Se</t>
    </r>
    <r>
      <rPr>
        <vertAlign val="superscript"/>
        <sz val="14"/>
        <rFont val="Times New Roman"/>
        <family val="1"/>
      </rPr>
      <t>34</t>
    </r>
  </si>
  <si>
    <r>
      <t>As</t>
    </r>
    <r>
      <rPr>
        <vertAlign val="superscript"/>
        <sz val="14"/>
        <rFont val="Times New Roman"/>
        <family val="1"/>
      </rPr>
      <t>33</t>
    </r>
  </si>
  <si>
    <r>
      <t>Ge</t>
    </r>
    <r>
      <rPr>
        <vertAlign val="superscript"/>
        <sz val="14"/>
        <rFont val="Times New Roman"/>
        <family val="1"/>
      </rPr>
      <t>32</t>
    </r>
  </si>
  <si>
    <r>
      <t>Ga</t>
    </r>
    <r>
      <rPr>
        <vertAlign val="superscript"/>
        <sz val="14"/>
        <rFont val="Times New Roman"/>
        <family val="1"/>
      </rPr>
      <t>31</t>
    </r>
  </si>
  <si>
    <r>
      <t>Zn</t>
    </r>
    <r>
      <rPr>
        <vertAlign val="superscript"/>
        <sz val="14"/>
        <rFont val="Times New Roman"/>
        <family val="1"/>
      </rPr>
      <t>30</t>
    </r>
  </si>
  <si>
    <r>
      <t>Cu</t>
    </r>
    <r>
      <rPr>
        <vertAlign val="superscript"/>
        <sz val="14"/>
        <rFont val="Times New Roman"/>
        <family val="1"/>
      </rPr>
      <t>29</t>
    </r>
  </si>
  <si>
    <r>
      <t>Ni</t>
    </r>
    <r>
      <rPr>
        <vertAlign val="superscript"/>
        <sz val="14"/>
        <rFont val="Times New Roman"/>
        <family val="1"/>
      </rPr>
      <t>28</t>
    </r>
  </si>
  <si>
    <r>
      <t>Co</t>
    </r>
    <r>
      <rPr>
        <vertAlign val="superscript"/>
        <sz val="14"/>
        <rFont val="Times New Roman"/>
        <family val="1"/>
      </rPr>
      <t>27</t>
    </r>
  </si>
  <si>
    <r>
      <t>Rb</t>
    </r>
    <r>
      <rPr>
        <vertAlign val="superscript"/>
        <sz val="14"/>
        <rFont val="Times New Roman"/>
        <family val="1"/>
      </rPr>
      <t>37</t>
    </r>
  </si>
  <si>
    <r>
      <t>Sr</t>
    </r>
    <r>
      <rPr>
        <vertAlign val="superscript"/>
        <sz val="14"/>
        <rFont val="Times New Roman"/>
        <family val="1"/>
      </rPr>
      <t>38</t>
    </r>
  </si>
  <si>
    <r>
      <t>Y</t>
    </r>
    <r>
      <rPr>
        <vertAlign val="superscript"/>
        <sz val="14"/>
        <rFont val="Times New Roman"/>
        <family val="1"/>
      </rPr>
      <t>39</t>
    </r>
  </si>
  <si>
    <r>
      <t>Zr</t>
    </r>
    <r>
      <rPr>
        <vertAlign val="superscript"/>
        <sz val="14"/>
        <rFont val="Times New Roman"/>
        <family val="1"/>
      </rPr>
      <t>40</t>
    </r>
  </si>
  <si>
    <r>
      <t>Nb</t>
    </r>
    <r>
      <rPr>
        <vertAlign val="superscript"/>
        <sz val="14"/>
        <rFont val="Times New Roman"/>
        <family val="1"/>
      </rPr>
      <t>41</t>
    </r>
  </si>
  <si>
    <r>
      <t>Mo</t>
    </r>
    <r>
      <rPr>
        <vertAlign val="superscript"/>
        <sz val="14"/>
        <rFont val="Times New Roman"/>
        <family val="1"/>
      </rPr>
      <t>42</t>
    </r>
  </si>
  <si>
    <r>
      <t>Tc</t>
    </r>
    <r>
      <rPr>
        <vertAlign val="superscript"/>
        <sz val="14"/>
        <color rgb="FFFF0000"/>
        <rFont val="Times New Roman"/>
        <family val="1"/>
      </rPr>
      <t>43</t>
    </r>
  </si>
  <si>
    <r>
      <t>Ru</t>
    </r>
    <r>
      <rPr>
        <vertAlign val="superscript"/>
        <sz val="14"/>
        <rFont val="Times New Roman"/>
        <family val="1"/>
      </rPr>
      <t>44</t>
    </r>
  </si>
  <si>
    <r>
      <t>Rh</t>
    </r>
    <r>
      <rPr>
        <vertAlign val="superscript"/>
        <sz val="14"/>
        <rFont val="Times New Roman"/>
        <family val="1"/>
      </rPr>
      <t>45</t>
    </r>
  </si>
  <si>
    <r>
      <t>Pd</t>
    </r>
    <r>
      <rPr>
        <vertAlign val="superscript"/>
        <sz val="14"/>
        <rFont val="Times New Roman"/>
        <family val="1"/>
      </rPr>
      <t>46</t>
    </r>
  </si>
  <si>
    <r>
      <t>Ag</t>
    </r>
    <r>
      <rPr>
        <vertAlign val="superscript"/>
        <sz val="14"/>
        <rFont val="Times New Roman"/>
        <family val="1"/>
      </rPr>
      <t>47</t>
    </r>
  </si>
  <si>
    <r>
      <t>Cd</t>
    </r>
    <r>
      <rPr>
        <vertAlign val="superscript"/>
        <sz val="14"/>
        <rFont val="Times New Roman"/>
        <family val="1"/>
      </rPr>
      <t>48</t>
    </r>
  </si>
  <si>
    <r>
      <t>In</t>
    </r>
    <r>
      <rPr>
        <vertAlign val="superscript"/>
        <sz val="14"/>
        <rFont val="Times New Roman"/>
        <family val="1"/>
      </rPr>
      <t>49</t>
    </r>
  </si>
  <si>
    <r>
      <t>Sn</t>
    </r>
    <r>
      <rPr>
        <vertAlign val="superscript"/>
        <sz val="14"/>
        <rFont val="Times New Roman"/>
        <family val="1"/>
      </rPr>
      <t>50</t>
    </r>
  </si>
  <si>
    <r>
      <t>Sb</t>
    </r>
    <r>
      <rPr>
        <vertAlign val="superscript"/>
        <sz val="14"/>
        <rFont val="Times New Roman"/>
        <family val="1"/>
      </rPr>
      <t>51</t>
    </r>
  </si>
  <si>
    <r>
      <t>Te</t>
    </r>
    <r>
      <rPr>
        <vertAlign val="superscript"/>
        <sz val="14"/>
        <rFont val="Times New Roman"/>
        <family val="1"/>
      </rPr>
      <t>52</t>
    </r>
  </si>
  <si>
    <r>
      <t>I</t>
    </r>
    <r>
      <rPr>
        <vertAlign val="superscript"/>
        <sz val="14"/>
        <rFont val="Times New Roman"/>
        <family val="1"/>
      </rPr>
      <t>53</t>
    </r>
  </si>
  <si>
    <r>
      <t>Pm</t>
    </r>
    <r>
      <rPr>
        <vertAlign val="superscript"/>
        <sz val="14"/>
        <color rgb="FFFF0000"/>
        <rFont val="Times New Roman"/>
        <family val="1"/>
      </rPr>
      <t>61</t>
    </r>
  </si>
  <si>
    <r>
      <t>Nd</t>
    </r>
    <r>
      <rPr>
        <vertAlign val="superscript"/>
        <sz val="14"/>
        <rFont val="Times New Roman"/>
        <family val="1"/>
      </rPr>
      <t>60</t>
    </r>
  </si>
  <si>
    <r>
      <t>Pr</t>
    </r>
    <r>
      <rPr>
        <vertAlign val="superscript"/>
        <sz val="14"/>
        <rFont val="Times New Roman"/>
        <family val="1"/>
      </rPr>
      <t>59</t>
    </r>
  </si>
  <si>
    <r>
      <t>Ce</t>
    </r>
    <r>
      <rPr>
        <vertAlign val="superscript"/>
        <sz val="14"/>
        <rFont val="Times New Roman"/>
        <family val="1"/>
      </rPr>
      <t>58</t>
    </r>
  </si>
  <si>
    <r>
      <t>La</t>
    </r>
    <r>
      <rPr>
        <vertAlign val="superscript"/>
        <sz val="14"/>
        <rFont val="Times New Roman"/>
        <family val="1"/>
      </rPr>
      <t>57</t>
    </r>
  </si>
  <si>
    <r>
      <t>Ba</t>
    </r>
    <r>
      <rPr>
        <vertAlign val="superscript"/>
        <sz val="14"/>
        <rFont val="Times New Roman"/>
        <family val="1"/>
      </rPr>
      <t>56</t>
    </r>
  </si>
  <si>
    <r>
      <t>Cs</t>
    </r>
    <r>
      <rPr>
        <vertAlign val="superscript"/>
        <sz val="14"/>
        <rFont val="Times New Roman"/>
        <family val="1"/>
      </rPr>
      <t>55</t>
    </r>
  </si>
  <si>
    <r>
      <t>Xe</t>
    </r>
    <r>
      <rPr>
        <vertAlign val="superscript"/>
        <sz val="14"/>
        <rFont val="Times New Roman"/>
        <family val="1"/>
      </rPr>
      <t>54</t>
    </r>
  </si>
  <si>
    <r>
      <t>Sm</t>
    </r>
    <r>
      <rPr>
        <vertAlign val="superscript"/>
        <sz val="14"/>
        <rFont val="Times New Roman"/>
        <family val="1"/>
      </rPr>
      <t>62</t>
    </r>
  </si>
  <si>
    <r>
      <t>Eu</t>
    </r>
    <r>
      <rPr>
        <vertAlign val="superscript"/>
        <sz val="14"/>
        <rFont val="Times New Roman"/>
        <family val="1"/>
      </rPr>
      <t>63</t>
    </r>
  </si>
  <si>
    <r>
      <t>Gd</t>
    </r>
    <r>
      <rPr>
        <vertAlign val="superscript"/>
        <sz val="14"/>
        <rFont val="Times New Roman"/>
        <family val="1"/>
      </rPr>
      <t>64</t>
    </r>
  </si>
  <si>
    <r>
      <t>Tb</t>
    </r>
    <r>
      <rPr>
        <vertAlign val="superscript"/>
        <sz val="14"/>
        <rFont val="Times New Roman"/>
        <family val="1"/>
      </rPr>
      <t>65</t>
    </r>
  </si>
  <si>
    <r>
      <t>Dy</t>
    </r>
    <r>
      <rPr>
        <vertAlign val="superscript"/>
        <sz val="14"/>
        <rFont val="Times New Roman"/>
        <family val="1"/>
      </rPr>
      <t>66</t>
    </r>
  </si>
  <si>
    <r>
      <t>Ho</t>
    </r>
    <r>
      <rPr>
        <vertAlign val="superscript"/>
        <sz val="14"/>
        <rFont val="Times New Roman"/>
        <family val="1"/>
      </rPr>
      <t>67</t>
    </r>
  </si>
  <si>
    <r>
      <t>Er</t>
    </r>
    <r>
      <rPr>
        <vertAlign val="superscript"/>
        <sz val="14"/>
        <rFont val="Times New Roman"/>
        <family val="1"/>
      </rPr>
      <t>68</t>
    </r>
  </si>
  <si>
    <r>
      <t>Tm</t>
    </r>
    <r>
      <rPr>
        <vertAlign val="superscript"/>
        <sz val="14"/>
        <rFont val="Times New Roman"/>
        <family val="1"/>
      </rPr>
      <t>69</t>
    </r>
  </si>
  <si>
    <r>
      <t>Yb</t>
    </r>
    <r>
      <rPr>
        <vertAlign val="superscript"/>
        <sz val="14"/>
        <rFont val="Times New Roman"/>
        <family val="1"/>
      </rPr>
      <t>70</t>
    </r>
  </si>
  <si>
    <r>
      <t>Au</t>
    </r>
    <r>
      <rPr>
        <vertAlign val="superscript"/>
        <sz val="14"/>
        <rFont val="Times New Roman"/>
        <family val="1"/>
      </rPr>
      <t>79</t>
    </r>
  </si>
  <si>
    <r>
      <t>Pt</t>
    </r>
    <r>
      <rPr>
        <vertAlign val="superscript"/>
        <sz val="14"/>
        <rFont val="Times New Roman"/>
        <family val="1"/>
      </rPr>
      <t>78</t>
    </r>
  </si>
  <si>
    <r>
      <t>Ir</t>
    </r>
    <r>
      <rPr>
        <vertAlign val="superscript"/>
        <sz val="14"/>
        <rFont val="Times New Roman"/>
        <family val="1"/>
      </rPr>
      <t>77</t>
    </r>
  </si>
  <si>
    <r>
      <t>Os</t>
    </r>
    <r>
      <rPr>
        <vertAlign val="superscript"/>
        <sz val="14"/>
        <rFont val="Times New Roman"/>
        <family val="1"/>
      </rPr>
      <t>76</t>
    </r>
  </si>
  <si>
    <r>
      <t>Re</t>
    </r>
    <r>
      <rPr>
        <vertAlign val="superscript"/>
        <sz val="14"/>
        <rFont val="Times New Roman"/>
        <family val="1"/>
      </rPr>
      <t>75</t>
    </r>
  </si>
  <si>
    <r>
      <t>W</t>
    </r>
    <r>
      <rPr>
        <vertAlign val="superscript"/>
        <sz val="14"/>
        <rFont val="Times New Roman"/>
        <family val="1"/>
      </rPr>
      <t>74</t>
    </r>
  </si>
  <si>
    <r>
      <t>Ta</t>
    </r>
    <r>
      <rPr>
        <vertAlign val="superscript"/>
        <sz val="14"/>
        <rFont val="Times New Roman"/>
        <family val="1"/>
      </rPr>
      <t>73</t>
    </r>
  </si>
  <si>
    <r>
      <t>Hf</t>
    </r>
    <r>
      <rPr>
        <vertAlign val="superscript"/>
        <sz val="14"/>
        <rFont val="Times New Roman"/>
        <family val="1"/>
      </rPr>
      <t>72</t>
    </r>
  </si>
  <si>
    <r>
      <t>Lu</t>
    </r>
    <r>
      <rPr>
        <vertAlign val="superscript"/>
        <sz val="14"/>
        <rFont val="Times New Roman"/>
        <family val="1"/>
      </rPr>
      <t>71</t>
    </r>
  </si>
  <si>
    <r>
      <t>At</t>
    </r>
    <r>
      <rPr>
        <vertAlign val="superscript"/>
        <sz val="14"/>
        <color rgb="FFFF0000"/>
        <rFont val="Times New Roman"/>
        <family val="1"/>
      </rPr>
      <t>85</t>
    </r>
  </si>
  <si>
    <r>
      <t>Po</t>
    </r>
    <r>
      <rPr>
        <vertAlign val="superscript"/>
        <sz val="14"/>
        <color rgb="FFFF0000"/>
        <rFont val="Times New Roman"/>
        <family val="1"/>
      </rPr>
      <t>84</t>
    </r>
  </si>
  <si>
    <r>
      <t>Bi</t>
    </r>
    <r>
      <rPr>
        <vertAlign val="superscript"/>
        <sz val="14"/>
        <rFont val="Times New Roman"/>
        <family val="1"/>
      </rPr>
      <t>83</t>
    </r>
  </si>
  <si>
    <r>
      <t>Pb</t>
    </r>
    <r>
      <rPr>
        <vertAlign val="superscript"/>
        <sz val="14"/>
        <rFont val="Times New Roman"/>
        <family val="1"/>
      </rPr>
      <t>82</t>
    </r>
  </si>
  <si>
    <r>
      <t>Tl</t>
    </r>
    <r>
      <rPr>
        <vertAlign val="superscript"/>
        <sz val="14"/>
        <rFont val="Times New Roman"/>
        <family val="1"/>
      </rPr>
      <t>81</t>
    </r>
  </si>
  <si>
    <r>
      <t>Hg</t>
    </r>
    <r>
      <rPr>
        <vertAlign val="superscript"/>
        <sz val="14"/>
        <rFont val="Times New Roman"/>
        <family val="1"/>
      </rPr>
      <t>80</t>
    </r>
  </si>
  <si>
    <r>
      <t>Rn</t>
    </r>
    <r>
      <rPr>
        <vertAlign val="superscript"/>
        <sz val="14"/>
        <color rgb="FFFF0000"/>
        <rFont val="Times New Roman"/>
        <family val="1"/>
      </rPr>
      <t>86</t>
    </r>
  </si>
  <si>
    <r>
      <t>Fr</t>
    </r>
    <r>
      <rPr>
        <vertAlign val="superscript"/>
        <sz val="14"/>
        <color rgb="FFFF0000"/>
        <rFont val="Times New Roman"/>
        <family val="1"/>
      </rPr>
      <t>87</t>
    </r>
  </si>
  <si>
    <r>
      <t>Ra</t>
    </r>
    <r>
      <rPr>
        <vertAlign val="superscript"/>
        <sz val="14"/>
        <color rgb="FFFF0000"/>
        <rFont val="Times New Roman"/>
        <family val="1"/>
      </rPr>
      <t>88</t>
    </r>
  </si>
  <si>
    <r>
      <t>Ac</t>
    </r>
    <r>
      <rPr>
        <vertAlign val="superscript"/>
        <sz val="14"/>
        <color rgb="FFFF0000"/>
        <rFont val="Times New Roman"/>
        <family val="1"/>
      </rPr>
      <t>89</t>
    </r>
  </si>
  <si>
    <r>
      <t>Th</t>
    </r>
    <r>
      <rPr>
        <vertAlign val="superscript"/>
        <sz val="14"/>
        <color rgb="FFFF0000"/>
        <rFont val="Times New Roman"/>
        <family val="1"/>
      </rPr>
      <t>90</t>
    </r>
  </si>
  <si>
    <r>
      <t>Pa</t>
    </r>
    <r>
      <rPr>
        <vertAlign val="superscript"/>
        <sz val="14"/>
        <color rgb="FFFF0000"/>
        <rFont val="Times New Roman"/>
        <family val="1"/>
      </rPr>
      <t>91</t>
    </r>
  </si>
  <si>
    <r>
      <t>U</t>
    </r>
    <r>
      <rPr>
        <vertAlign val="superscript"/>
        <sz val="14"/>
        <color rgb="FFFF0000"/>
        <rFont val="Times New Roman"/>
        <family val="1"/>
      </rPr>
      <t>92</t>
    </r>
  </si>
  <si>
    <r>
      <t>Np</t>
    </r>
    <r>
      <rPr>
        <vertAlign val="superscript"/>
        <sz val="14"/>
        <color rgb="FFFF0000"/>
        <rFont val="Times New Roman"/>
        <family val="1"/>
      </rPr>
      <t>93</t>
    </r>
  </si>
  <si>
    <r>
      <t>Pu</t>
    </r>
    <r>
      <rPr>
        <vertAlign val="superscript"/>
        <sz val="14"/>
        <color rgb="FFFF0000"/>
        <rFont val="Times New Roman"/>
        <family val="1"/>
      </rPr>
      <t>94</t>
    </r>
  </si>
  <si>
    <r>
      <t>Am</t>
    </r>
    <r>
      <rPr>
        <vertAlign val="superscript"/>
        <sz val="14"/>
        <color rgb="FFFF0000"/>
        <rFont val="Times New Roman"/>
        <family val="1"/>
      </rPr>
      <t>95</t>
    </r>
  </si>
  <si>
    <r>
      <t>Cm</t>
    </r>
    <r>
      <rPr>
        <vertAlign val="superscript"/>
        <sz val="14"/>
        <color rgb="FFFF0000"/>
        <rFont val="Times New Roman"/>
        <family val="1"/>
      </rPr>
      <t>96</t>
    </r>
  </si>
  <si>
    <r>
      <t>Bk</t>
    </r>
    <r>
      <rPr>
        <vertAlign val="superscript"/>
        <sz val="14"/>
        <color rgb="FFFF0000"/>
        <rFont val="Times New Roman"/>
        <family val="1"/>
      </rPr>
      <t>97</t>
    </r>
  </si>
  <si>
    <r>
      <t>Cf</t>
    </r>
    <r>
      <rPr>
        <vertAlign val="superscript"/>
        <sz val="14"/>
        <color rgb="FFFF0000"/>
        <rFont val="Times New Roman"/>
        <family val="1"/>
      </rPr>
      <t>98</t>
    </r>
  </si>
  <si>
    <r>
      <t>Es</t>
    </r>
    <r>
      <rPr>
        <vertAlign val="superscript"/>
        <sz val="14"/>
        <color rgb="FFFF0000"/>
        <rFont val="Times New Roman"/>
        <family val="1"/>
      </rPr>
      <t>99</t>
    </r>
  </si>
  <si>
    <r>
      <t>Fm</t>
    </r>
    <r>
      <rPr>
        <vertAlign val="superscript"/>
        <sz val="14"/>
        <color rgb="FFFF0000"/>
        <rFont val="Times New Roman"/>
        <family val="1"/>
      </rPr>
      <t>100</t>
    </r>
  </si>
  <si>
    <r>
      <t>Md</t>
    </r>
    <r>
      <rPr>
        <vertAlign val="superscript"/>
        <sz val="14"/>
        <color rgb="FFFF0000"/>
        <rFont val="Times New Roman"/>
        <family val="1"/>
      </rPr>
      <t>101</t>
    </r>
  </si>
  <si>
    <r>
      <t>No</t>
    </r>
    <r>
      <rPr>
        <vertAlign val="superscript"/>
        <sz val="14"/>
        <color rgb="FFFF0000"/>
        <rFont val="Times New Roman"/>
        <family val="1"/>
      </rPr>
      <t>102</t>
    </r>
  </si>
  <si>
    <r>
      <t>Lr</t>
    </r>
    <r>
      <rPr>
        <vertAlign val="superscript"/>
        <sz val="14"/>
        <color rgb="FFFF0000"/>
        <rFont val="Times New Roman"/>
        <family val="1"/>
      </rPr>
      <t>103</t>
    </r>
  </si>
  <si>
    <r>
      <t>Rf</t>
    </r>
    <r>
      <rPr>
        <vertAlign val="superscript"/>
        <sz val="14"/>
        <color rgb="FFFF0000"/>
        <rFont val="Times New Roman"/>
        <family val="1"/>
      </rPr>
      <t>104</t>
    </r>
  </si>
  <si>
    <r>
      <t>Db</t>
    </r>
    <r>
      <rPr>
        <vertAlign val="superscript"/>
        <sz val="14"/>
        <color rgb="FFFF0000"/>
        <rFont val="Times New Roman"/>
        <family val="1"/>
      </rPr>
      <t>105</t>
    </r>
  </si>
  <si>
    <r>
      <t>Sg</t>
    </r>
    <r>
      <rPr>
        <vertAlign val="superscript"/>
        <sz val="14"/>
        <color rgb="FFFF0000"/>
        <rFont val="Times New Roman"/>
        <family val="1"/>
      </rPr>
      <t>106</t>
    </r>
  </si>
  <si>
    <r>
      <t>Bh</t>
    </r>
    <r>
      <rPr>
        <vertAlign val="superscript"/>
        <sz val="14"/>
        <color rgb="FFFF0000"/>
        <rFont val="Times New Roman"/>
        <family val="1"/>
      </rPr>
      <t>107</t>
    </r>
  </si>
  <si>
    <r>
      <t>Og</t>
    </r>
    <r>
      <rPr>
        <vertAlign val="superscript"/>
        <sz val="14"/>
        <color rgb="FFFF0000"/>
        <rFont val="Times New Roman"/>
        <family val="1"/>
      </rPr>
      <t>118</t>
    </r>
  </si>
  <si>
    <r>
      <t>Ts</t>
    </r>
    <r>
      <rPr>
        <vertAlign val="superscript"/>
        <sz val="14"/>
        <color rgb="FFFF0000"/>
        <rFont val="Times New Roman"/>
        <family val="1"/>
      </rPr>
      <t>117</t>
    </r>
  </si>
  <si>
    <r>
      <t>Lv</t>
    </r>
    <r>
      <rPr>
        <vertAlign val="superscript"/>
        <sz val="14"/>
        <color rgb="FFFF0000"/>
        <rFont val="Times New Roman"/>
        <family val="1"/>
      </rPr>
      <t>116</t>
    </r>
  </si>
  <si>
    <r>
      <t>Mc</t>
    </r>
    <r>
      <rPr>
        <vertAlign val="superscript"/>
        <sz val="14"/>
        <color rgb="FFFF0000"/>
        <rFont val="Times New Roman"/>
        <family val="1"/>
      </rPr>
      <t>115</t>
    </r>
  </si>
  <si>
    <r>
      <t>Fl</t>
    </r>
    <r>
      <rPr>
        <vertAlign val="superscript"/>
        <sz val="14"/>
        <color rgb="FFFF0000"/>
        <rFont val="Times New Roman"/>
        <family val="1"/>
      </rPr>
      <t>114</t>
    </r>
  </si>
  <si>
    <r>
      <t>Nh</t>
    </r>
    <r>
      <rPr>
        <vertAlign val="superscript"/>
        <sz val="14"/>
        <color rgb="FFFF0000"/>
        <rFont val="Times New Roman"/>
        <family val="1"/>
      </rPr>
      <t>113</t>
    </r>
  </si>
  <si>
    <r>
      <t>Cn</t>
    </r>
    <r>
      <rPr>
        <vertAlign val="superscript"/>
        <sz val="14"/>
        <color rgb="FFFF0000"/>
        <rFont val="Times New Roman"/>
        <family val="1"/>
      </rPr>
      <t>112</t>
    </r>
  </si>
  <si>
    <r>
      <t>Rg</t>
    </r>
    <r>
      <rPr>
        <vertAlign val="superscript"/>
        <sz val="14"/>
        <color rgb="FFFF0000"/>
        <rFont val="Times New Roman"/>
        <family val="1"/>
      </rPr>
      <t>111</t>
    </r>
  </si>
  <si>
    <r>
      <t>Ds</t>
    </r>
    <r>
      <rPr>
        <vertAlign val="superscript"/>
        <sz val="14"/>
        <color rgb="FFFF0000"/>
        <rFont val="Times New Roman"/>
        <family val="1"/>
      </rPr>
      <t>110</t>
    </r>
  </si>
  <si>
    <r>
      <t>Mt</t>
    </r>
    <r>
      <rPr>
        <vertAlign val="superscript"/>
        <sz val="14"/>
        <color rgb="FFFF0000"/>
        <rFont val="Times New Roman"/>
        <family val="1"/>
      </rPr>
      <t>109</t>
    </r>
  </si>
  <si>
    <r>
      <t>Hs</t>
    </r>
    <r>
      <rPr>
        <vertAlign val="superscript"/>
        <sz val="14"/>
        <color rgb="FFFF0000"/>
        <rFont val="Times New Roman"/>
        <family val="1"/>
      </rPr>
      <t>108</t>
    </r>
  </si>
  <si>
    <t>Alternate = 2: -2: 0</t>
  </si>
  <si>
    <t>Alternate: -3: 2: 0</t>
  </si>
  <si>
    <t>Alternate = 3: -3: 0</t>
  </si>
  <si>
    <t>Alternate: -4: 3: 0</t>
  </si>
  <si>
    <t>Alternate: 4: -4: 0</t>
  </si>
  <si>
    <t>R1: R2: r3</t>
  </si>
  <si>
    <t>Alternate = -5: 4: 0</t>
  </si>
  <si>
    <t>Noble gas (R1=R2; r3=0)</t>
  </si>
  <si>
    <t>Net ES</t>
  </si>
  <si>
    <t>Hydrogen</t>
  </si>
  <si>
    <r>
      <t>H</t>
    </r>
    <r>
      <rPr>
        <vertAlign val="superscript"/>
        <sz val="14"/>
        <rFont val="Times New Roman"/>
        <family val="1"/>
      </rPr>
      <t>1</t>
    </r>
  </si>
  <si>
    <t>Compound Neutron</t>
  </si>
  <si>
    <r>
      <t>n</t>
    </r>
    <r>
      <rPr>
        <vertAlign val="superscript"/>
        <sz val="14"/>
        <rFont val="Times New Roman"/>
        <family val="1"/>
      </rPr>
      <t>o</t>
    </r>
  </si>
  <si>
    <t>Tau Neutrino</t>
  </si>
  <si>
    <t>Double RB of atoms, Larson's Double Rotational Base</t>
  </si>
  <si>
    <r>
      <t>D</t>
    </r>
    <r>
      <rPr>
        <vertAlign val="superscript"/>
        <sz val="14"/>
        <rFont val="Times New Roman"/>
        <family val="1"/>
      </rPr>
      <t>+</t>
    </r>
  </si>
  <si>
    <r>
      <t>α</t>
    </r>
    <r>
      <rPr>
        <vertAlign val="superscript"/>
        <sz val="14"/>
        <rFont val="Times New Roman"/>
        <family val="1"/>
      </rPr>
      <t>2+</t>
    </r>
  </si>
  <si>
    <r>
      <t xml:space="preserve">D, </t>
    </r>
    <r>
      <rPr>
        <vertAlign val="superscript"/>
        <sz val="14"/>
        <rFont val="Times New Roman"/>
        <family val="1"/>
      </rPr>
      <t>2</t>
    </r>
    <r>
      <rPr>
        <sz val="14"/>
        <rFont val="Times New Roman"/>
        <family val="1"/>
      </rPr>
      <t>H</t>
    </r>
  </si>
  <si>
    <r>
      <t>e</t>
    </r>
    <r>
      <rPr>
        <vertAlign val="superscript"/>
        <sz val="14"/>
        <color theme="1"/>
        <rFont val="Times New Roman"/>
        <family val="1"/>
      </rPr>
      <t>−</t>
    </r>
    <r>
      <rPr>
        <sz val="14"/>
        <color theme="1"/>
        <rFont val="Times New Roman"/>
        <family val="1"/>
      </rPr>
      <t>, β</t>
    </r>
    <r>
      <rPr>
        <vertAlign val="superscript"/>
        <sz val="14"/>
        <color theme="1"/>
        <rFont val="Times New Roman"/>
        <family val="1"/>
      </rPr>
      <t>−</t>
    </r>
  </si>
  <si>
    <t>not recognized</t>
  </si>
  <si>
    <t>rotating unit of space</t>
  </si>
  <si>
    <t>rotating unit of time</t>
  </si>
  <si>
    <t>Antipositron (Electron)</t>
  </si>
  <si>
    <t>Nehru's Double Rotational Base, Larson's Rotational Base</t>
  </si>
  <si>
    <t>-1: 0: 0</t>
  </si>
  <si>
    <r>
      <t>R</t>
    </r>
    <r>
      <rPr>
        <b/>
        <vertAlign val="superscript"/>
        <sz val="11"/>
        <color theme="1"/>
        <rFont val="Times New Roman"/>
        <family val="1"/>
      </rPr>
      <t>2</t>
    </r>
  </si>
  <si>
    <t>Cumulative
Total (CT)</t>
  </si>
  <si>
    <t>ES = CT-1</t>
  </si>
  <si>
    <r>
      <t>ν</t>
    </r>
    <r>
      <rPr>
        <vertAlign val="subscript"/>
        <sz val="14"/>
        <rFont val="Times New Roman"/>
        <family val="1"/>
      </rPr>
      <t>τ</t>
    </r>
  </si>
  <si>
    <t>first isotope of Hydrogen (captures a charged electron neutrino to add mass)</t>
  </si>
  <si>
    <t>no net displacement, previously known as a "massless neutron"</t>
  </si>
  <si>
    <r>
      <t xml:space="preserve">DRB-4:
Hydrogen
Group
</t>
    </r>
    <r>
      <rPr>
        <sz val="12"/>
        <color theme="1"/>
        <rFont val="Times New Roman"/>
        <family val="1"/>
      </rPr>
      <t>("s" shell)</t>
    </r>
  </si>
  <si>
    <t>first atomic structure; Noble gas (R1=R2; r3=0)</t>
  </si>
  <si>
    <r>
      <t xml:space="preserve">Upper
Atomic
Group
</t>
    </r>
    <r>
      <rPr>
        <sz val="12"/>
        <color theme="1"/>
        <rFont val="Times New Roman"/>
        <family val="1"/>
      </rPr>
      <t>("f" shell)</t>
    </r>
  </si>
  <si>
    <r>
      <t>*e</t>
    </r>
    <r>
      <rPr>
        <vertAlign val="superscript"/>
        <sz val="14"/>
        <color theme="9" tint="-0.499984740745262"/>
        <rFont val="Times New Roman"/>
        <family val="1"/>
      </rPr>
      <t>−</t>
    </r>
  </si>
  <si>
    <r>
      <t>*e</t>
    </r>
    <r>
      <rPr>
        <vertAlign val="superscript"/>
        <sz val="14"/>
        <color theme="9" tint="-0.499984740745262"/>
        <rFont val="Times New Roman"/>
        <family val="1"/>
      </rPr>
      <t>+</t>
    </r>
  </si>
  <si>
    <r>
      <t>*ν</t>
    </r>
    <r>
      <rPr>
        <vertAlign val="subscript"/>
        <sz val="14"/>
        <color theme="9" tint="-0.499984740745262"/>
        <rFont val="Times New Roman"/>
        <family val="1"/>
      </rPr>
      <t>e</t>
    </r>
  </si>
  <si>
    <r>
      <rPr>
        <sz val="14"/>
        <color theme="9" tint="-0.499984740745262"/>
        <rFont val="Times New Roman"/>
        <family val="1"/>
      </rPr>
      <t>*ν</t>
    </r>
    <r>
      <rPr>
        <vertAlign val="subscript"/>
        <sz val="14"/>
        <color theme="9" tint="-0.499984740745262"/>
        <rFont val="Times New Roman"/>
        <family val="1"/>
      </rPr>
      <t>µ</t>
    </r>
  </si>
  <si>
    <r>
      <t>*p</t>
    </r>
    <r>
      <rPr>
        <vertAlign val="superscript"/>
        <sz val="14"/>
        <color theme="9" tint="-0.499984740745262"/>
        <rFont val="Times New Roman"/>
        <family val="1"/>
      </rPr>
      <t>+</t>
    </r>
  </si>
  <si>
    <t>electrical charge is LV of captured photon</t>
  </si>
  <si>
    <t>electrical charge is LV of captured photon;
adds isotopic mass when captured by rotating systems (subatoms, atoms)</t>
  </si>
  <si>
    <t>1-D RB</t>
  </si>
  <si>
    <r>
      <t>n</t>
    </r>
    <r>
      <rPr>
        <vertAlign val="superscript"/>
        <sz val="11"/>
        <rFont val="Times New Roman"/>
        <family val="1"/>
      </rPr>
      <t>o</t>
    </r>
    <r>
      <rPr>
        <sz val="11"/>
        <rFont val="Times New Roman"/>
        <family val="1"/>
      </rPr>
      <t xml:space="preserve"> = 2(ν</t>
    </r>
    <r>
      <rPr>
        <vertAlign val="subscript"/>
        <sz val="11"/>
        <rFont val="Times New Roman"/>
        <family val="1"/>
      </rPr>
      <t>µ</t>
    </r>
    <r>
      <rPr>
        <sz val="11"/>
        <rFont val="Times New Roman"/>
        <family val="1"/>
      </rPr>
      <t>)</t>
    </r>
  </si>
  <si>
    <t>Particle Proton?</t>
  </si>
  <si>
    <t>no net displacement, linear-polarized</t>
  </si>
  <si>
    <t>CCW Photon?</t>
  </si>
  <si>
    <t>CW Photon?</t>
  </si>
  <si>
    <r>
      <t>p</t>
    </r>
    <r>
      <rPr>
        <vertAlign val="superscript"/>
        <sz val="11"/>
        <rFont val="Times New Roman"/>
        <family val="1"/>
      </rPr>
      <t>+</t>
    </r>
    <r>
      <rPr>
        <sz val="11"/>
        <rFont val="Times New Roman"/>
        <family val="1"/>
      </rPr>
      <t xml:space="preserve"> + p</t>
    </r>
    <r>
      <rPr>
        <vertAlign val="superscript"/>
        <sz val="11"/>
        <rFont val="Times New Roman"/>
        <family val="1"/>
      </rPr>
      <t>+</t>
    </r>
    <r>
      <rPr>
        <sz val="11"/>
        <rFont val="Times New Roman"/>
        <family val="1"/>
      </rPr>
      <t xml:space="preserve"> = p</t>
    </r>
    <r>
      <rPr>
        <vertAlign val="subscript"/>
        <sz val="11"/>
        <rFont val="Times New Roman"/>
        <family val="1"/>
      </rPr>
      <t>2</t>
    </r>
  </si>
  <si>
    <r>
      <t>p</t>
    </r>
    <r>
      <rPr>
        <vertAlign val="superscript"/>
        <sz val="14"/>
        <color rgb="FFFF0000"/>
        <rFont val="Times New Roman"/>
        <family val="1"/>
      </rPr>
      <t>+</t>
    </r>
  </si>
  <si>
    <r>
      <t>γ</t>
    </r>
    <r>
      <rPr>
        <vertAlign val="subscript"/>
        <sz val="14"/>
        <color rgb="FFFF0000"/>
        <rFont val="Times New Roman"/>
        <family val="1"/>
      </rPr>
      <t>CW</t>
    </r>
  </si>
  <si>
    <r>
      <t>γ</t>
    </r>
    <r>
      <rPr>
        <vertAlign val="subscript"/>
        <sz val="14"/>
        <color rgb="FFFF0000"/>
        <rFont val="Times New Roman"/>
        <family val="1"/>
      </rPr>
      <t>CCW</t>
    </r>
  </si>
  <si>
    <r>
      <t>p</t>
    </r>
    <r>
      <rPr>
        <vertAlign val="subscript"/>
        <sz val="14"/>
        <rFont val="Times New Roman"/>
        <family val="1"/>
      </rPr>
      <t>2</t>
    </r>
  </si>
  <si>
    <t>Atomic Proton</t>
  </si>
  <si>
    <t>Charged Atomic Proton</t>
  </si>
  <si>
    <t>circularly-polarized</t>
  </si>
  <si>
    <t>Notation</t>
  </si>
  <si>
    <r>
      <t>H = p</t>
    </r>
    <r>
      <rPr>
        <vertAlign val="superscript"/>
        <sz val="11"/>
        <rFont val="Times New Roman"/>
        <family val="1"/>
      </rPr>
      <t>+</t>
    </r>
    <r>
      <rPr>
        <sz val="11"/>
        <rFont val="Times New Roman"/>
        <family val="1"/>
      </rPr>
      <t xml:space="preserve"> + v</t>
    </r>
    <r>
      <rPr>
        <vertAlign val="subscript"/>
        <sz val="11"/>
        <rFont val="Times New Roman"/>
        <family val="1"/>
      </rPr>
      <t xml:space="preserve">e </t>
    </r>
    <r>
      <rPr>
        <sz val="11"/>
        <rFont val="Times New Roman"/>
        <family val="1"/>
      </rPr>
      <t>+ e</t>
    </r>
    <r>
      <rPr>
        <vertAlign val="superscript"/>
        <sz val="11"/>
        <rFont val="Times New Roman"/>
        <family val="1"/>
      </rPr>
      <t>-</t>
    </r>
  </si>
  <si>
    <t>shift</t>
  </si>
  <si>
    <t>R1
turn</t>
  </si>
  <si>
    <t>R2
turn</t>
  </si>
  <si>
    <t>r3
turn</t>
  </si>
  <si>
    <r>
      <rPr>
        <sz val="7"/>
        <color theme="1"/>
        <rFont val="Times New Roman"/>
        <family val="1"/>
      </rPr>
      <t>NOTE 3</t>
    </r>
    <r>
      <rPr>
        <sz val="11"/>
        <color theme="1"/>
        <rFont val="Times New Roman"/>
        <family val="1"/>
      </rPr>
      <t xml:space="preserve">  For a two-dimensional system (</t>
    </r>
    <r>
      <rPr>
        <i/>
        <sz val="11"/>
        <color theme="1"/>
        <rFont val="Times New Roman"/>
        <family val="1"/>
      </rPr>
      <t>x</t>
    </r>
    <r>
      <rPr>
        <sz val="11"/>
        <color theme="1"/>
        <rFont val="Times New Roman"/>
        <family val="1"/>
      </rPr>
      <t xml:space="preserve">, </t>
    </r>
    <r>
      <rPr>
        <i/>
        <sz val="11"/>
        <color theme="1"/>
        <rFont val="Times New Roman"/>
        <family val="1"/>
      </rPr>
      <t>y</t>
    </r>
    <r>
      <rPr>
        <sz val="11"/>
        <color theme="1"/>
        <rFont val="Times New Roman"/>
        <family val="1"/>
      </rPr>
      <t xml:space="preserve">) there are </t>
    </r>
    <r>
      <rPr>
        <i/>
        <sz val="11"/>
        <color theme="1"/>
        <rFont val="Times New Roman"/>
        <family val="1"/>
      </rPr>
      <t>three</t>
    </r>
    <r>
      <rPr>
        <sz val="11"/>
        <color theme="1"/>
        <rFont val="Times New Roman"/>
        <family val="1"/>
      </rPr>
      <t xml:space="preserve"> (3) possible rotations: the two (2) zero-radius rotations of </t>
    </r>
    <r>
      <rPr>
        <i/>
        <sz val="11"/>
        <color theme="1"/>
        <rFont val="Times New Roman"/>
        <family val="1"/>
      </rPr>
      <t>x</t>
    </r>
    <r>
      <rPr>
        <sz val="11"/>
        <color theme="1"/>
        <rFont val="Times New Roman"/>
        <family val="1"/>
      </rPr>
      <t xml:space="preserve"> and </t>
    </r>
    <r>
      <rPr>
        <i/>
        <sz val="11"/>
        <color theme="1"/>
        <rFont val="Times New Roman"/>
        <family val="1"/>
      </rPr>
      <t>y</t>
    </r>
    <r>
      <rPr>
        <sz val="11"/>
        <color theme="1"/>
        <rFont val="Times New Roman"/>
        <family val="1"/>
      </rPr>
      <t xml:space="preserve"> axes, </t>
    </r>
    <r>
      <rPr>
        <i/>
        <sz val="11"/>
        <color theme="1"/>
        <rFont val="Times New Roman"/>
        <family val="1"/>
      </rPr>
      <t>and</t>
    </r>
    <r>
      <rPr>
        <sz val="11"/>
        <color theme="1"/>
        <rFont val="Times New Roman"/>
        <family val="1"/>
      </rPr>
      <t xml:space="preserve"> rotation about a point (typically the origin), with unbounded radius (0-∞), in the X-Y plane. An </t>
    </r>
    <r>
      <rPr>
        <i/>
        <sz val="11"/>
        <color theme="1"/>
        <rFont val="Times New Roman"/>
        <family val="1"/>
      </rPr>
      <t>axis</t>
    </r>
    <r>
      <rPr>
        <sz val="11"/>
        <color theme="1"/>
        <rFont val="Times New Roman"/>
        <family val="1"/>
      </rPr>
      <t xml:space="preserve"> of rotation is typically needed to determine the area of the plane to be swept but since there is only </t>
    </r>
    <r>
      <rPr>
        <i/>
        <sz val="11"/>
        <color theme="1"/>
        <rFont val="Times New Roman"/>
        <family val="1"/>
      </rPr>
      <t>one</t>
    </r>
    <r>
      <rPr>
        <sz val="11"/>
        <color theme="1"/>
        <rFont val="Times New Roman"/>
        <family val="1"/>
      </rPr>
      <t xml:space="preserve"> area possible, it is not ambiguous and all that is required is a </t>
    </r>
    <r>
      <rPr>
        <i/>
        <sz val="11"/>
        <color theme="1"/>
        <rFont val="Times New Roman"/>
        <family val="1"/>
      </rPr>
      <t>point</t>
    </r>
    <r>
      <rPr>
        <sz val="11"/>
        <color theme="1"/>
        <rFont val="Times New Roman"/>
        <family val="1"/>
      </rPr>
      <t xml:space="preserve"> marking the center of rotation.</t>
    </r>
  </si>
  <si>
    <t>Shear
Angle (deg)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</si>
</sst>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i&quot;0&quot;-x&quot;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vertAlign val="superscript"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vertAlign val="subscript"/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  <font>
      <vertAlign val="superscript"/>
      <sz val="11"/>
      <name val="Times New Roman"/>
      <family val="1"/>
    </font>
    <font>
      <vertAlign val="subscript"/>
      <sz val="11"/>
      <name val="Times New Roman"/>
      <family val="1"/>
    </font>
    <font>
      <vertAlign val="superscript"/>
      <sz val="14"/>
      <color theme="1"/>
      <name val="Times New Roman"/>
      <family val="1"/>
    </font>
    <font>
      <vertAlign val="subscript"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vertAlign val="superscript"/>
      <sz val="14"/>
      <name val="Times New Roman"/>
      <family val="1"/>
    </font>
    <font>
      <b/>
      <vertAlign val="subscript"/>
      <sz val="9"/>
      <color indexed="81"/>
      <name val="Tahoma"/>
      <family val="2"/>
    </font>
    <font>
      <b/>
      <vertAlign val="superscript"/>
      <sz val="9"/>
      <color indexed="81"/>
      <name val="Tahoma"/>
      <family val="2"/>
    </font>
    <font>
      <b/>
      <sz val="10"/>
      <color theme="1"/>
      <name val="Times New Roman"/>
      <family val="1"/>
    </font>
    <font>
      <sz val="16"/>
      <color theme="1"/>
      <name val="Times New Roman"/>
      <family val="1"/>
    </font>
    <font>
      <vertAlign val="subscript"/>
      <sz val="14"/>
      <name val="Times New Roman"/>
      <family val="1"/>
    </font>
    <font>
      <vertAlign val="superscript"/>
      <sz val="16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sz val="8"/>
      <name val="Times New Roman"/>
      <family val="1"/>
    </font>
    <font>
      <i/>
      <sz val="11"/>
      <color theme="1"/>
      <name val="Times New Roman"/>
      <family val="1"/>
    </font>
    <font>
      <sz val="7"/>
      <color theme="1"/>
      <name val="Times New Roman"/>
      <family val="1"/>
    </font>
    <font>
      <vertAlign val="superscript"/>
      <sz val="14"/>
      <color rgb="FFFF0000"/>
      <name val="Times New Roman"/>
      <family val="1"/>
    </font>
    <font>
      <vertAlign val="subscript"/>
      <sz val="14"/>
      <color rgb="FFFF0000"/>
      <name val="Times New Roman"/>
      <family val="1"/>
    </font>
    <font>
      <sz val="12"/>
      <name val="Times New Roman"/>
      <family val="1"/>
    </font>
    <font>
      <b/>
      <vertAlign val="superscript"/>
      <sz val="11"/>
      <color theme="1"/>
      <name val="Times New Roman"/>
      <family val="1"/>
    </font>
    <font>
      <sz val="14"/>
      <color theme="9" tint="-0.499984740745262"/>
      <name val="Times New Roman"/>
      <family val="1"/>
    </font>
    <font>
      <vertAlign val="superscript"/>
      <sz val="14"/>
      <color theme="9" tint="-0.499984740745262"/>
      <name val="Times New Roman"/>
      <family val="1"/>
    </font>
    <font>
      <vertAlign val="subscript"/>
      <sz val="14"/>
      <color theme="9" tint="-0.499984740745262"/>
      <name val="Times New Roman"/>
      <family val="1"/>
    </font>
    <font>
      <b/>
      <sz val="11"/>
      <color theme="9" tint="-0.249977111117893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B9B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D5D5"/>
        <bgColor indexed="64"/>
      </patternFill>
    </fill>
  </fills>
  <borders count="13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/>
      <top/>
      <bottom style="dashed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dashed">
        <color auto="1"/>
      </bottom>
      <diagonal/>
    </border>
    <border>
      <left style="medium">
        <color auto="1"/>
      </left>
      <right/>
      <top style="hair">
        <color auto="1"/>
      </top>
      <bottom style="dashed">
        <color auto="1"/>
      </bottom>
      <diagonal/>
    </border>
    <border>
      <left/>
      <right style="medium">
        <color auto="1"/>
      </right>
      <top style="hair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hair">
        <color auto="1"/>
      </bottom>
      <diagonal/>
    </border>
    <border>
      <left style="medium">
        <color auto="1"/>
      </left>
      <right/>
      <top style="dashed">
        <color auto="1"/>
      </top>
      <bottom style="hair">
        <color auto="1"/>
      </bottom>
      <diagonal/>
    </border>
    <border>
      <left/>
      <right style="medium">
        <color auto="1"/>
      </right>
      <top style="dashed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/>
      <diagonal/>
    </border>
    <border>
      <left style="medium">
        <color auto="1"/>
      </left>
      <right/>
      <top style="dashed">
        <color auto="1"/>
      </top>
      <bottom/>
      <diagonal/>
    </border>
    <border>
      <left/>
      <right style="medium">
        <color auto="1"/>
      </right>
      <top style="dashed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ashed">
        <color auto="1"/>
      </bottom>
      <diagonal/>
    </border>
    <border>
      <left style="hair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ashed">
        <color auto="1"/>
      </top>
      <bottom/>
      <diagonal/>
    </border>
    <border>
      <left style="hair">
        <color auto="1"/>
      </left>
      <right style="medium">
        <color auto="1"/>
      </right>
      <top/>
      <bottom style="dashed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ck">
        <color auto="1"/>
      </bottom>
      <diagonal/>
    </border>
    <border>
      <left style="medium">
        <color auto="1"/>
      </left>
      <right/>
      <top style="double">
        <color auto="1"/>
      </top>
      <bottom style="thick">
        <color auto="1"/>
      </bottom>
      <diagonal/>
    </border>
    <border>
      <left/>
      <right style="dashed">
        <color auto="1"/>
      </right>
      <top/>
      <bottom/>
      <diagonal/>
    </border>
    <border>
      <left/>
      <right/>
      <top style="dashed">
        <color auto="1"/>
      </top>
      <bottom/>
      <diagonal/>
    </border>
    <border>
      <left/>
      <right/>
      <top/>
      <bottom style="dashed">
        <color auto="1"/>
      </bottom>
      <diagonal/>
    </border>
    <border>
      <left style="medium">
        <color auto="1"/>
      </left>
      <right style="dashed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dashed">
        <color auto="1"/>
      </right>
      <top style="dashed">
        <color auto="1"/>
      </top>
      <bottom/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ouble">
        <color auto="1"/>
      </bottom>
      <diagonal/>
    </border>
    <border>
      <left/>
      <right style="medium">
        <color auto="1"/>
      </right>
      <top style="dashed">
        <color auto="1"/>
      </top>
      <bottom style="double">
        <color auto="1"/>
      </bottom>
      <diagonal/>
    </border>
    <border>
      <left/>
      <right/>
      <top/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double">
        <color auto="1"/>
      </right>
      <top/>
      <bottom style="dashed">
        <color auto="1"/>
      </bottom>
      <diagonal/>
    </border>
    <border>
      <left style="double">
        <color auto="1"/>
      </left>
      <right style="medium">
        <color auto="1"/>
      </right>
      <top style="dashed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</borders>
  <cellStyleXfs count="1">
    <xf numFmtId="0" fontId="0" fillId="0" borderId="0"/>
  </cellStyleXfs>
  <cellXfs count="767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left" indent="1"/>
    </xf>
    <xf numFmtId="0" fontId="4" fillId="0" borderId="7" xfId="0" applyFont="1" applyFill="1" applyBorder="1" applyAlignment="1">
      <alignment horizontal="left" indent="1"/>
    </xf>
    <xf numFmtId="0" fontId="1" fillId="0" borderId="0" xfId="0" applyFont="1" applyAlignment="1">
      <alignment horizontal="left" indent="1"/>
    </xf>
    <xf numFmtId="0" fontId="1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indent="1"/>
    </xf>
    <xf numFmtId="0" fontId="4" fillId="0" borderId="6" xfId="0" applyFont="1" applyFill="1" applyBorder="1" applyAlignment="1">
      <alignment horizontal="left" indent="1"/>
    </xf>
    <xf numFmtId="0" fontId="3" fillId="0" borderId="8" xfId="0" applyFont="1" applyFill="1" applyBorder="1" applyAlignment="1">
      <alignment horizontal="right" vertical="center" indent="1"/>
    </xf>
    <xf numFmtId="0" fontId="3" fillId="0" borderId="0" xfId="0" applyFont="1"/>
    <xf numFmtId="0" fontId="2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3" fillId="0" borderId="8" xfId="0" applyFont="1" applyFill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1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 indent="1"/>
    </xf>
    <xf numFmtId="0" fontId="4" fillId="0" borderId="11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20" xfId="0" applyNumberFormat="1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49" fontId="2" fillId="0" borderId="20" xfId="0" applyNumberFormat="1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indent="1"/>
    </xf>
    <xf numFmtId="49" fontId="2" fillId="0" borderId="33" xfId="0" applyNumberFormat="1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6" xfId="0" applyFont="1" applyBorder="1" applyAlignment="1">
      <alignment horizontal="left" vertical="center" indent="1"/>
    </xf>
    <xf numFmtId="49" fontId="2" fillId="0" borderId="36" xfId="0" applyNumberFormat="1" applyFont="1" applyBorder="1" applyAlignment="1">
      <alignment horizontal="center" vertical="center"/>
    </xf>
    <xf numFmtId="49" fontId="2" fillId="0" borderId="39" xfId="0" applyNumberFormat="1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49" fontId="2" fillId="0" borderId="39" xfId="0" applyNumberFormat="1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center" indent="1"/>
    </xf>
    <xf numFmtId="49" fontId="2" fillId="0" borderId="44" xfId="0" applyNumberFormat="1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7" xfId="0" applyFont="1" applyBorder="1" applyAlignment="1">
      <alignment horizontal="left" vertical="center" indent="1"/>
    </xf>
    <xf numFmtId="49" fontId="2" fillId="0" borderId="47" xfId="0" applyNumberFormat="1" applyFont="1" applyBorder="1" applyAlignment="1">
      <alignment horizontal="center" vertical="center"/>
    </xf>
    <xf numFmtId="0" fontId="11" fillId="0" borderId="33" xfId="0" applyFont="1" applyBorder="1" applyAlignment="1">
      <alignment horizontal="left" vertical="center" indent="1"/>
    </xf>
    <xf numFmtId="0" fontId="11" fillId="0" borderId="33" xfId="0" applyFont="1" applyFill="1" applyBorder="1" applyAlignment="1">
      <alignment horizontal="left" vertical="center" indent="1"/>
    </xf>
    <xf numFmtId="49" fontId="2" fillId="0" borderId="47" xfId="0" applyNumberFormat="1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left" vertical="center" indent="1"/>
    </xf>
    <xf numFmtId="0" fontId="13" fillId="0" borderId="3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49" fontId="2" fillId="0" borderId="50" xfId="0" applyNumberFormat="1" applyFont="1" applyBorder="1" applyAlignment="1">
      <alignment horizontal="center" vertical="center" wrapText="1"/>
    </xf>
    <xf numFmtId="49" fontId="2" fillId="0" borderId="51" xfId="0" quotePrefix="1" applyNumberFormat="1" applyFont="1" applyFill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49" fontId="2" fillId="0" borderId="27" xfId="0" quotePrefix="1" applyNumberFormat="1" applyFont="1" applyFill="1" applyBorder="1" applyAlignment="1">
      <alignment horizontal="center" vertical="center" wrapText="1"/>
    </xf>
    <xf numFmtId="49" fontId="2" fillId="0" borderId="40" xfId="0" quotePrefix="1" applyNumberFormat="1" applyFont="1" applyFill="1" applyBorder="1" applyAlignment="1">
      <alignment horizontal="center" vertical="center" wrapText="1"/>
    </xf>
    <xf numFmtId="49" fontId="2" fillId="0" borderId="34" xfId="0" quotePrefix="1" applyNumberFormat="1" applyFont="1" applyFill="1" applyBorder="1" applyAlignment="1">
      <alignment horizontal="center" vertical="center" wrapText="1"/>
    </xf>
    <xf numFmtId="49" fontId="12" fillId="0" borderId="33" xfId="0" applyNumberFormat="1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 wrapText="1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horizontal="left" indent="1"/>
    </xf>
    <xf numFmtId="49" fontId="14" fillId="0" borderId="54" xfId="0" quotePrefix="1" applyNumberFormat="1" applyFont="1" applyFill="1" applyBorder="1" applyAlignment="1">
      <alignment horizontal="center" vertical="center" wrapText="1"/>
    </xf>
    <xf numFmtId="49" fontId="14" fillId="0" borderId="55" xfId="0" quotePrefix="1" applyNumberFormat="1" applyFont="1" applyFill="1" applyBorder="1" applyAlignment="1">
      <alignment horizontal="center" vertical="center" wrapText="1"/>
    </xf>
    <xf numFmtId="49" fontId="2" fillId="0" borderId="56" xfId="0" quotePrefix="1" applyNumberFormat="1" applyFont="1" applyFill="1" applyBorder="1" applyAlignment="1">
      <alignment horizontal="center" vertical="center" wrapText="1"/>
    </xf>
    <xf numFmtId="49" fontId="2" fillId="0" borderId="57" xfId="0" quotePrefix="1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49" fontId="12" fillId="0" borderId="47" xfId="0" applyNumberFormat="1" applyFont="1" applyFill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49" fontId="2" fillId="0" borderId="33" xfId="0" applyNumberFormat="1" applyFont="1" applyFill="1" applyBorder="1" applyAlignment="1">
      <alignment horizontal="center" vertical="center"/>
    </xf>
    <xf numFmtId="49" fontId="2" fillId="0" borderId="27" xfId="0" quotePrefix="1" applyNumberFormat="1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 indent="1"/>
    </xf>
    <xf numFmtId="49" fontId="12" fillId="0" borderId="15" xfId="0" applyNumberFormat="1" applyFont="1" applyFill="1" applyBorder="1" applyAlignment="1">
      <alignment horizontal="center" vertical="center"/>
    </xf>
    <xf numFmtId="49" fontId="2" fillId="0" borderId="15" xfId="0" quotePrefix="1" applyNumberFormat="1" applyFont="1" applyFill="1" applyBorder="1" applyAlignment="1">
      <alignment horizontal="center" vertical="center" wrapText="1"/>
    </xf>
    <xf numFmtId="1" fontId="2" fillId="0" borderId="34" xfId="0" applyNumberFormat="1" applyFont="1" applyFill="1" applyBorder="1" applyAlignment="1">
      <alignment horizontal="center" vertical="center"/>
    </xf>
    <xf numFmtId="1" fontId="2" fillId="0" borderId="33" xfId="0" applyNumberFormat="1" applyFont="1" applyFill="1" applyBorder="1" applyAlignment="1">
      <alignment horizontal="center" vertical="center"/>
    </xf>
    <xf numFmtId="1" fontId="2" fillId="0" borderId="37" xfId="0" quotePrefix="1" applyNumberFormat="1" applyFont="1" applyFill="1" applyBorder="1" applyAlignment="1">
      <alignment horizontal="center" vertical="center" wrapText="1"/>
    </xf>
    <xf numFmtId="1" fontId="12" fillId="0" borderId="34" xfId="0" applyNumberFormat="1" applyFont="1" applyFill="1" applyBorder="1" applyAlignment="1">
      <alignment horizontal="center" vertical="center" wrapText="1"/>
    </xf>
    <xf numFmtId="1" fontId="12" fillId="0" borderId="33" xfId="0" applyNumberFormat="1" applyFont="1" applyFill="1" applyBorder="1" applyAlignment="1">
      <alignment horizontal="center" vertical="center" wrapText="1"/>
    </xf>
    <xf numFmtId="49" fontId="2" fillId="0" borderId="47" xfId="0" applyNumberFormat="1" applyFont="1" applyFill="1" applyBorder="1" applyAlignment="1">
      <alignment horizontal="center" vertical="center"/>
    </xf>
    <xf numFmtId="49" fontId="2" fillId="0" borderId="36" xfId="0" applyNumberFormat="1" applyFont="1" applyFill="1" applyBorder="1" applyAlignment="1">
      <alignment horizontal="center" vertical="center"/>
    </xf>
    <xf numFmtId="49" fontId="2" fillId="0" borderId="33" xfId="0" applyNumberFormat="1" applyFont="1" applyFill="1" applyBorder="1" applyAlignment="1">
      <alignment horizontal="center" vertical="center" wrapText="1"/>
    </xf>
    <xf numFmtId="49" fontId="12" fillId="3" borderId="34" xfId="0" applyNumberFormat="1" applyFont="1" applyFill="1" applyBorder="1" applyAlignment="1">
      <alignment horizontal="center" vertical="center" wrapText="1"/>
    </xf>
    <xf numFmtId="49" fontId="18" fillId="3" borderId="57" xfId="0" applyNumberFormat="1" applyFont="1" applyFill="1" applyBorder="1" applyAlignment="1">
      <alignment horizontal="center" vertical="center" wrapText="1"/>
    </xf>
    <xf numFmtId="49" fontId="12" fillId="3" borderId="48" xfId="0" applyNumberFormat="1" applyFont="1" applyFill="1" applyBorder="1" applyAlignment="1">
      <alignment horizontal="center" vertical="center" wrapText="1"/>
    </xf>
    <xf numFmtId="49" fontId="18" fillId="3" borderId="59" xfId="0" applyNumberFormat="1" applyFont="1" applyFill="1" applyBorder="1" applyAlignment="1">
      <alignment horizontal="center" vertical="center" wrapText="1"/>
    </xf>
    <xf numFmtId="49" fontId="12" fillId="3" borderId="48" xfId="0" quotePrefix="1" applyNumberFormat="1" applyFont="1" applyFill="1" applyBorder="1" applyAlignment="1">
      <alignment horizontal="center" vertical="center" wrapText="1"/>
    </xf>
    <xf numFmtId="49" fontId="18" fillId="3" borderId="59" xfId="0" quotePrefix="1" applyNumberFormat="1" applyFont="1" applyFill="1" applyBorder="1" applyAlignment="1">
      <alignment horizontal="center" vertical="center" wrapText="1"/>
    </xf>
    <xf numFmtId="49" fontId="12" fillId="0" borderId="36" xfId="0" applyNumberFormat="1" applyFont="1" applyFill="1" applyBorder="1" applyAlignment="1">
      <alignment horizontal="center" vertical="center"/>
    </xf>
    <xf numFmtId="49" fontId="12" fillId="0" borderId="39" xfId="0" applyNumberFormat="1" applyFont="1" applyFill="1" applyBorder="1" applyAlignment="1">
      <alignment horizontal="center" vertical="center"/>
    </xf>
    <xf numFmtId="1" fontId="2" fillId="0" borderId="33" xfId="0" applyNumberFormat="1" applyFont="1" applyFill="1" applyBorder="1" applyAlignment="1">
      <alignment horizontal="center" vertical="center" wrapText="1"/>
    </xf>
    <xf numFmtId="1" fontId="2" fillId="0" borderId="33" xfId="0" applyNumberFormat="1" applyFont="1" applyBorder="1" applyAlignment="1">
      <alignment horizontal="center" vertical="center" wrapText="1"/>
    </xf>
    <xf numFmtId="49" fontId="13" fillId="0" borderId="33" xfId="0" applyNumberFormat="1" applyFont="1" applyFill="1" applyBorder="1" applyAlignment="1">
      <alignment horizontal="center" vertical="center"/>
    </xf>
    <xf numFmtId="49" fontId="2" fillId="0" borderId="33" xfId="0" applyNumberFormat="1" applyFont="1" applyFill="1" applyBorder="1" applyAlignment="1">
      <alignment horizontal="left" vertical="center" wrapText="1" indent="1"/>
    </xf>
    <xf numFmtId="49" fontId="13" fillId="0" borderId="33" xfId="0" applyNumberFormat="1" applyFont="1" applyBorder="1" applyAlignment="1">
      <alignment horizontal="center" vertical="center"/>
    </xf>
    <xf numFmtId="49" fontId="2" fillId="0" borderId="33" xfId="0" applyNumberFormat="1" applyFont="1" applyBorder="1" applyAlignment="1">
      <alignment horizontal="left" vertical="center" wrapText="1" indent="1"/>
    </xf>
    <xf numFmtId="49" fontId="28" fillId="0" borderId="15" xfId="0" applyNumberFormat="1" applyFont="1" applyBorder="1" applyAlignment="1">
      <alignment horizontal="center" vertical="center" wrapText="1"/>
    </xf>
    <xf numFmtId="49" fontId="12" fillId="0" borderId="20" xfId="0" applyNumberFormat="1" applyFont="1" applyFill="1" applyBorder="1" applyAlignment="1">
      <alignment horizontal="center" vertical="center"/>
    </xf>
    <xf numFmtId="1" fontId="2" fillId="0" borderId="36" xfId="0" quotePrefix="1" applyNumberFormat="1" applyFont="1" applyFill="1" applyBorder="1" applyAlignment="1">
      <alignment horizontal="center" vertical="center" wrapText="1"/>
    </xf>
    <xf numFmtId="49" fontId="12" fillId="5" borderId="33" xfId="0" applyNumberFormat="1" applyFont="1" applyFill="1" applyBorder="1" applyAlignment="1">
      <alignment horizontal="center" vertical="center"/>
    </xf>
    <xf numFmtId="49" fontId="2" fillId="5" borderId="33" xfId="0" applyNumberFormat="1" applyFont="1" applyFill="1" applyBorder="1" applyAlignment="1">
      <alignment horizontal="center" vertical="center"/>
    </xf>
    <xf numFmtId="49" fontId="13" fillId="5" borderId="33" xfId="0" applyNumberFormat="1" applyFont="1" applyFill="1" applyBorder="1" applyAlignment="1">
      <alignment horizontal="center" vertical="center"/>
    </xf>
    <xf numFmtId="49" fontId="12" fillId="3" borderId="27" xfId="0" quotePrefix="1" applyNumberFormat="1" applyFont="1" applyFill="1" applyBorder="1" applyAlignment="1">
      <alignment horizontal="center" vertical="center" wrapText="1"/>
    </xf>
    <xf numFmtId="49" fontId="18" fillId="3" borderId="61" xfId="0" quotePrefix="1" applyNumberFormat="1" applyFont="1" applyFill="1" applyBorder="1" applyAlignment="1">
      <alignment horizontal="center" vertical="center" wrapText="1"/>
    </xf>
    <xf numFmtId="49" fontId="12" fillId="0" borderId="36" xfId="0" applyNumberFormat="1" applyFont="1" applyBorder="1" applyAlignment="1">
      <alignment horizontal="left" vertical="center" wrapText="1" indent="1"/>
    </xf>
    <xf numFmtId="49" fontId="12" fillId="0" borderId="36" xfId="0" applyNumberFormat="1" applyFont="1" applyBorder="1" applyAlignment="1">
      <alignment horizontal="center" vertical="center"/>
    </xf>
    <xf numFmtId="1" fontId="12" fillId="0" borderId="36" xfId="0" applyNumberFormat="1" applyFont="1" applyBorder="1" applyAlignment="1">
      <alignment horizontal="center" vertical="center"/>
    </xf>
    <xf numFmtId="49" fontId="12" fillId="3" borderId="37" xfId="0" quotePrefix="1" applyNumberFormat="1" applyFont="1" applyFill="1" applyBorder="1" applyAlignment="1">
      <alignment horizontal="center" vertical="center" wrapText="1"/>
    </xf>
    <xf numFmtId="49" fontId="18" fillId="3" borderId="60" xfId="0" quotePrefix="1" applyNumberFormat="1" applyFont="1" applyFill="1" applyBorder="1" applyAlignment="1">
      <alignment horizontal="center" vertical="center" wrapText="1"/>
    </xf>
    <xf numFmtId="49" fontId="12" fillId="0" borderId="37" xfId="0" quotePrefix="1" applyNumberFormat="1" applyFont="1" applyFill="1" applyBorder="1" applyAlignment="1">
      <alignment horizontal="center" vertical="center" wrapText="1"/>
    </xf>
    <xf numFmtId="49" fontId="12" fillId="0" borderId="36" xfId="0" quotePrefix="1" applyNumberFormat="1" applyFont="1" applyFill="1" applyBorder="1" applyAlignment="1">
      <alignment horizontal="center" vertical="center" wrapText="1"/>
    </xf>
    <xf numFmtId="49" fontId="12" fillId="0" borderId="20" xfId="0" applyNumberFormat="1" applyFont="1" applyFill="1" applyBorder="1" applyAlignment="1">
      <alignment horizontal="left" vertical="center" wrapText="1" indent="1"/>
    </xf>
    <xf numFmtId="49" fontId="12" fillId="0" borderId="20" xfId="0" applyNumberFormat="1" applyFont="1" applyFill="1" applyBorder="1" applyAlignment="1">
      <alignment horizontal="center" vertical="center" wrapText="1"/>
    </xf>
    <xf numFmtId="1" fontId="12" fillId="0" borderId="20" xfId="0" applyNumberFormat="1" applyFont="1" applyFill="1" applyBorder="1" applyAlignment="1">
      <alignment horizontal="center" vertical="center" wrapText="1"/>
    </xf>
    <xf numFmtId="49" fontId="12" fillId="3" borderId="27" xfId="0" applyNumberFormat="1" applyFont="1" applyFill="1" applyBorder="1" applyAlignment="1">
      <alignment horizontal="center" vertical="center"/>
    </xf>
    <xf numFmtId="49" fontId="18" fillId="3" borderId="57" xfId="0" applyNumberFormat="1" applyFont="1" applyFill="1" applyBorder="1" applyAlignment="1">
      <alignment horizontal="center" vertical="center"/>
    </xf>
    <xf numFmtId="1" fontId="12" fillId="0" borderId="27" xfId="0" applyNumberFormat="1" applyFont="1" applyFill="1" applyBorder="1" applyAlignment="1">
      <alignment horizontal="center" vertical="center"/>
    </xf>
    <xf numFmtId="1" fontId="12" fillId="0" borderId="20" xfId="0" applyNumberFormat="1" applyFont="1" applyFill="1" applyBorder="1" applyAlignment="1">
      <alignment horizontal="center" vertical="center"/>
    </xf>
    <xf numFmtId="49" fontId="24" fillId="0" borderId="33" xfId="0" applyNumberFormat="1" applyFont="1" applyFill="1" applyBorder="1" applyAlignment="1">
      <alignment horizontal="center" vertical="center"/>
    </xf>
    <xf numFmtId="1" fontId="12" fillId="0" borderId="33" xfId="0" applyNumberFormat="1" applyFont="1" applyFill="1" applyBorder="1" applyAlignment="1">
      <alignment horizontal="center" vertical="center"/>
    </xf>
    <xf numFmtId="1" fontId="12" fillId="0" borderId="33" xfId="0" applyNumberFormat="1" applyFont="1" applyBorder="1" applyAlignment="1">
      <alignment horizontal="center" vertical="center"/>
    </xf>
    <xf numFmtId="49" fontId="12" fillId="3" borderId="34" xfId="0" quotePrefix="1" applyNumberFormat="1" applyFont="1" applyFill="1" applyBorder="1" applyAlignment="1">
      <alignment horizontal="center" vertical="center" wrapText="1"/>
    </xf>
    <xf numFmtId="49" fontId="18" fillId="3" borderId="57" xfId="0" quotePrefix="1" applyNumberFormat="1" applyFont="1" applyFill="1" applyBorder="1" applyAlignment="1">
      <alignment horizontal="center" vertical="center" wrapText="1"/>
    </xf>
    <xf numFmtId="1" fontId="12" fillId="0" borderId="34" xfId="0" quotePrefix="1" applyNumberFormat="1" applyFont="1" applyFill="1" applyBorder="1" applyAlignment="1">
      <alignment horizontal="center" vertical="center" wrapText="1"/>
    </xf>
    <xf numFmtId="1" fontId="12" fillId="0" borderId="33" xfId="0" quotePrefix="1" applyNumberFormat="1" applyFont="1" applyFill="1" applyBorder="1" applyAlignment="1">
      <alignment horizontal="center" vertical="center" wrapText="1"/>
    </xf>
    <xf numFmtId="49" fontId="24" fillId="0" borderId="33" xfId="0" applyNumberFormat="1" applyFont="1" applyBorder="1" applyAlignment="1">
      <alignment horizontal="center" vertical="center"/>
    </xf>
    <xf numFmtId="49" fontId="12" fillId="0" borderId="33" xfId="0" applyNumberFormat="1" applyFont="1" applyBorder="1" applyAlignment="1">
      <alignment horizontal="left" vertical="center" wrapText="1" indent="1"/>
    </xf>
    <xf numFmtId="49" fontId="12" fillId="0" borderId="33" xfId="0" applyNumberFormat="1" applyFont="1" applyBorder="1" applyAlignment="1">
      <alignment horizontal="center" vertical="center"/>
    </xf>
    <xf numFmtId="49" fontId="12" fillId="0" borderId="33" xfId="0" applyNumberFormat="1" applyFont="1" applyBorder="1" applyAlignment="1">
      <alignment horizontal="center" vertical="center" wrapText="1"/>
    </xf>
    <xf numFmtId="49" fontId="12" fillId="0" borderId="33" xfId="0" applyNumberFormat="1" applyFont="1" applyFill="1" applyBorder="1" applyAlignment="1">
      <alignment horizontal="left" vertical="center" wrapText="1" indent="1"/>
    </xf>
    <xf numFmtId="49" fontId="24" fillId="0" borderId="20" xfId="0" applyNumberFormat="1" applyFont="1" applyFill="1" applyBorder="1" applyAlignment="1">
      <alignment horizontal="center" vertical="center"/>
    </xf>
    <xf numFmtId="49" fontId="2" fillId="5" borderId="33" xfId="0" applyNumberFormat="1" applyFont="1" applyFill="1" applyBorder="1" applyAlignment="1">
      <alignment horizontal="left" vertical="center" wrapText="1" indent="1"/>
    </xf>
    <xf numFmtId="49" fontId="2" fillId="5" borderId="33" xfId="0" applyNumberFormat="1" applyFont="1" applyFill="1" applyBorder="1" applyAlignment="1">
      <alignment horizontal="center" vertical="center" wrapText="1"/>
    </xf>
    <xf numFmtId="1" fontId="2" fillId="5" borderId="33" xfId="0" applyNumberFormat="1" applyFont="1" applyFill="1" applyBorder="1" applyAlignment="1">
      <alignment horizontal="center" vertical="center" wrapText="1"/>
    </xf>
    <xf numFmtId="1" fontId="2" fillId="5" borderId="37" xfId="0" quotePrefix="1" applyNumberFormat="1" applyFont="1" applyFill="1" applyBorder="1" applyAlignment="1">
      <alignment horizontal="center" vertical="center" wrapText="1"/>
    </xf>
    <xf numFmtId="1" fontId="2" fillId="5" borderId="36" xfId="0" quotePrefix="1" applyNumberFormat="1" applyFont="1" applyFill="1" applyBorder="1" applyAlignment="1">
      <alignment horizontal="center" vertical="center" wrapText="1"/>
    </xf>
    <xf numFmtId="1" fontId="2" fillId="5" borderId="34" xfId="0" quotePrefix="1" applyNumberFormat="1" applyFont="1" applyFill="1" applyBorder="1" applyAlignment="1">
      <alignment horizontal="center" vertical="center" wrapText="1"/>
    </xf>
    <xf numFmtId="1" fontId="2" fillId="5" borderId="33" xfId="0" quotePrefix="1" applyNumberFormat="1" applyFont="1" applyFill="1" applyBorder="1" applyAlignment="1">
      <alignment horizontal="center" vertical="center" wrapText="1"/>
    </xf>
    <xf numFmtId="0" fontId="2" fillId="0" borderId="69" xfId="0" applyFont="1" applyFill="1" applyBorder="1" applyAlignment="1">
      <alignment horizontal="center" vertical="center"/>
    </xf>
    <xf numFmtId="0" fontId="15" fillId="0" borderId="69" xfId="0" applyFont="1" applyFill="1" applyBorder="1" applyAlignment="1">
      <alignment horizontal="center" vertical="center" wrapText="1"/>
    </xf>
    <xf numFmtId="49" fontId="2" fillId="0" borderId="69" xfId="0" applyNumberFormat="1" applyFont="1" applyFill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1" fillId="0" borderId="27" xfId="0" applyFont="1" applyBorder="1"/>
    <xf numFmtId="0" fontId="1" fillId="0" borderId="0" xfId="0" applyFont="1" applyBorder="1"/>
    <xf numFmtId="0" fontId="2" fillId="0" borderId="27" xfId="0" applyFont="1" applyBorder="1"/>
    <xf numFmtId="49" fontId="12" fillId="0" borderId="81" xfId="0" applyNumberFormat="1" applyFont="1" applyFill="1" applyBorder="1" applyAlignment="1">
      <alignment horizontal="center" vertical="center" wrapText="1"/>
    </xf>
    <xf numFmtId="49" fontId="2" fillId="0" borderId="50" xfId="0" applyNumberFormat="1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13" fillId="2" borderId="84" xfId="0" applyFont="1" applyFill="1" applyBorder="1" applyAlignment="1">
      <alignment horizontal="center" vertical="center"/>
    </xf>
    <xf numFmtId="0" fontId="2" fillId="2" borderId="84" xfId="0" applyFont="1" applyFill="1" applyBorder="1" applyAlignment="1">
      <alignment horizontal="left" vertical="center" indent="1"/>
    </xf>
    <xf numFmtId="49" fontId="2" fillId="0" borderId="84" xfId="0" applyNumberFormat="1" applyFont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0" fontId="2" fillId="0" borderId="66" xfId="0" applyFont="1" applyBorder="1" applyAlignment="1">
      <alignment horizontal="left" vertical="center" indent="1"/>
    </xf>
    <xf numFmtId="49" fontId="2" fillId="0" borderId="66" xfId="0" applyNumberFormat="1" applyFont="1" applyBorder="1" applyAlignment="1">
      <alignment horizontal="center" vertical="center"/>
    </xf>
    <xf numFmtId="0" fontId="13" fillId="2" borderId="66" xfId="0" applyFont="1" applyFill="1" applyBorder="1" applyAlignment="1">
      <alignment horizontal="center" vertical="center"/>
    </xf>
    <xf numFmtId="0" fontId="2" fillId="2" borderId="66" xfId="0" applyFont="1" applyFill="1" applyBorder="1" applyAlignment="1">
      <alignment horizontal="left" vertical="center" indent="1"/>
    </xf>
    <xf numFmtId="49" fontId="2" fillId="0" borderId="61" xfId="0" quotePrefix="1" applyNumberFormat="1" applyFont="1" applyFill="1" applyBorder="1" applyAlignment="1">
      <alignment horizontal="center" vertical="center" wrapText="1"/>
    </xf>
    <xf numFmtId="0" fontId="23" fillId="0" borderId="66" xfId="0" applyFont="1" applyBorder="1" applyAlignment="1">
      <alignment horizontal="center" vertical="center"/>
    </xf>
    <xf numFmtId="0" fontId="11" fillId="0" borderId="66" xfId="0" applyFont="1" applyFill="1" applyBorder="1" applyAlignment="1">
      <alignment horizontal="left" vertical="center" indent="1"/>
    </xf>
    <xf numFmtId="0" fontId="15" fillId="0" borderId="84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66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164" fontId="2" fillId="0" borderId="85" xfId="0" applyNumberFormat="1" applyFont="1" applyBorder="1" applyAlignment="1">
      <alignment horizontal="center" vertical="center"/>
    </xf>
    <xf numFmtId="164" fontId="2" fillId="0" borderId="37" xfId="0" applyNumberFormat="1" applyFon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88" xfId="0" applyNumberFormat="1" applyFont="1" applyBorder="1" applyAlignment="1">
      <alignment horizontal="center" vertical="center"/>
    </xf>
    <xf numFmtId="164" fontId="2" fillId="0" borderId="48" xfId="0" applyNumberFormat="1" applyFont="1" applyBorder="1" applyAlignment="1">
      <alignment horizontal="center" vertical="center"/>
    </xf>
    <xf numFmtId="164" fontId="2" fillId="0" borderId="70" xfId="0" applyNumberFormat="1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 wrapText="1"/>
    </xf>
    <xf numFmtId="0" fontId="28" fillId="0" borderId="42" xfId="0" applyFont="1" applyBorder="1" applyAlignment="1">
      <alignment horizontal="center" vertical="center" textRotation="90"/>
    </xf>
    <xf numFmtId="0" fontId="28" fillId="0" borderId="42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49" fontId="12" fillId="0" borderId="58" xfId="0" applyNumberFormat="1" applyFont="1" applyFill="1" applyBorder="1" applyAlignment="1">
      <alignment horizontal="center" vertical="center"/>
    </xf>
    <xf numFmtId="49" fontId="12" fillId="3" borderId="77" xfId="0" quotePrefix="1" applyNumberFormat="1" applyFont="1" applyFill="1" applyBorder="1" applyAlignment="1">
      <alignment horizontal="center" vertical="center" wrapText="1"/>
    </xf>
    <xf numFmtId="49" fontId="18" fillId="3" borderId="94" xfId="0" quotePrefix="1" applyNumberFormat="1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 wrapText="1"/>
    </xf>
    <xf numFmtId="49" fontId="3" fillId="0" borderId="93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left" vertical="center" wrapText="1" indent="1"/>
    </xf>
    <xf numFmtId="49" fontId="12" fillId="0" borderId="14" xfId="0" applyNumberFormat="1" applyFont="1" applyBorder="1" applyAlignment="1">
      <alignment horizontal="center" vertical="center"/>
    </xf>
    <xf numFmtId="49" fontId="12" fillId="0" borderId="14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5" borderId="34" xfId="0" applyFont="1" applyFill="1" applyBorder="1" applyAlignment="1">
      <alignment horizontal="center"/>
    </xf>
    <xf numFmtId="49" fontId="12" fillId="5" borderId="33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164" fontId="2" fillId="0" borderId="77" xfId="0" applyNumberFormat="1" applyFont="1" applyBorder="1" applyAlignment="1">
      <alignment horizontal="center" vertical="center"/>
    </xf>
    <xf numFmtId="0" fontId="15" fillId="0" borderId="58" xfId="0" applyFont="1" applyBorder="1" applyAlignment="1">
      <alignment horizontal="center" vertical="center"/>
    </xf>
    <xf numFmtId="49" fontId="13" fillId="0" borderId="36" xfId="0" applyNumberFormat="1" applyFont="1" applyFill="1" applyBorder="1" applyAlignment="1">
      <alignment horizontal="center" vertical="center"/>
    </xf>
    <xf numFmtId="49" fontId="2" fillId="0" borderId="36" xfId="0" applyNumberFormat="1" applyFont="1" applyFill="1" applyBorder="1" applyAlignment="1">
      <alignment horizontal="left" vertical="center" wrapText="1" indent="1"/>
    </xf>
    <xf numFmtId="49" fontId="2" fillId="0" borderId="36" xfId="0" applyNumberFormat="1" applyFont="1" applyFill="1" applyBorder="1" applyAlignment="1">
      <alignment horizontal="center" vertical="center" wrapText="1"/>
    </xf>
    <xf numFmtId="49" fontId="13" fillId="0" borderId="47" xfId="0" applyNumberFormat="1" applyFont="1" applyFill="1" applyBorder="1" applyAlignment="1">
      <alignment horizontal="center" vertical="center"/>
    </xf>
    <xf numFmtId="49" fontId="2" fillId="0" borderId="47" xfId="0" applyNumberFormat="1" applyFont="1" applyFill="1" applyBorder="1" applyAlignment="1">
      <alignment horizontal="left" vertical="center" wrapText="1" indent="1"/>
    </xf>
    <xf numFmtId="49" fontId="2" fillId="0" borderId="47" xfId="0" applyNumberFormat="1" applyFont="1" applyBorder="1" applyAlignment="1">
      <alignment horizontal="center" vertical="center" wrapText="1"/>
    </xf>
    <xf numFmtId="1" fontId="2" fillId="0" borderId="47" xfId="0" applyNumberFormat="1" applyFont="1" applyBorder="1" applyAlignment="1">
      <alignment horizontal="center" vertical="center" wrapText="1"/>
    </xf>
    <xf numFmtId="49" fontId="12" fillId="0" borderId="47" xfId="0" applyNumberFormat="1" applyFont="1" applyFill="1" applyBorder="1" applyAlignment="1">
      <alignment horizontal="center" vertical="center"/>
    </xf>
    <xf numFmtId="1" fontId="2" fillId="0" borderId="27" xfId="0" quotePrefix="1" applyNumberFormat="1" applyFont="1" applyFill="1" applyBorder="1" applyAlignment="1">
      <alignment horizontal="center" vertical="center" wrapText="1"/>
    </xf>
    <xf numFmtId="1" fontId="2" fillId="0" borderId="20" xfId="0" quotePrefix="1" applyNumberFormat="1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1" fontId="2" fillId="0" borderId="36" xfId="0" applyNumberFormat="1" applyFont="1" applyBorder="1" applyAlignment="1">
      <alignment horizontal="center" vertical="center" wrapText="1"/>
    </xf>
    <xf numFmtId="164" fontId="2" fillId="0" borderId="87" xfId="0" applyNumberFormat="1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 wrapText="1"/>
    </xf>
    <xf numFmtId="0" fontId="13" fillId="0" borderId="58" xfId="0" applyFont="1" applyBorder="1" applyAlignment="1">
      <alignment horizontal="center" vertical="center"/>
    </xf>
    <xf numFmtId="0" fontId="12" fillId="0" borderId="58" xfId="0" applyFont="1" applyBorder="1" applyAlignment="1">
      <alignment horizontal="left" vertical="center" wrapText="1" indent="1"/>
    </xf>
    <xf numFmtId="49" fontId="2" fillId="0" borderId="58" xfId="0" quotePrefix="1" applyNumberFormat="1" applyFont="1" applyBorder="1" applyAlignment="1">
      <alignment horizontal="center" vertical="center"/>
    </xf>
    <xf numFmtId="49" fontId="2" fillId="3" borderId="77" xfId="0" quotePrefix="1" applyNumberFormat="1" applyFont="1" applyFill="1" applyBorder="1" applyAlignment="1">
      <alignment horizontal="center" vertical="center" wrapText="1"/>
    </xf>
    <xf numFmtId="49" fontId="14" fillId="3" borderId="101" xfId="0" quotePrefix="1" applyNumberFormat="1" applyFont="1" applyFill="1" applyBorder="1" applyAlignment="1">
      <alignment horizontal="center" vertical="center" wrapText="1"/>
    </xf>
    <xf numFmtId="49" fontId="2" fillId="0" borderId="58" xfId="0" applyNumberFormat="1" applyFont="1" applyBorder="1" applyAlignment="1">
      <alignment horizontal="center" vertical="center" wrapText="1"/>
    </xf>
    <xf numFmtId="0" fontId="2" fillId="5" borderId="66" xfId="0" applyFont="1" applyFill="1" applyBorder="1" applyAlignment="1">
      <alignment horizontal="center" vertical="center"/>
    </xf>
    <xf numFmtId="0" fontId="13" fillId="5" borderId="66" xfId="0" applyFont="1" applyFill="1" applyBorder="1" applyAlignment="1">
      <alignment horizontal="center" vertical="center"/>
    </xf>
    <xf numFmtId="0" fontId="2" fillId="5" borderId="66" xfId="0" applyFont="1" applyFill="1" applyBorder="1" applyAlignment="1">
      <alignment horizontal="left" vertical="center" wrapText="1" indent="1"/>
    </xf>
    <xf numFmtId="49" fontId="2" fillId="5" borderId="66" xfId="0" applyNumberFormat="1" applyFont="1" applyFill="1" applyBorder="1" applyAlignment="1">
      <alignment horizontal="center" vertical="center"/>
    </xf>
    <xf numFmtId="49" fontId="2" fillId="0" borderId="88" xfId="0" quotePrefix="1" applyNumberFormat="1" applyFont="1" applyFill="1" applyBorder="1" applyAlignment="1">
      <alignment horizontal="center" vertical="center" wrapText="1"/>
    </xf>
    <xf numFmtId="49" fontId="14" fillId="0" borderId="102" xfId="0" quotePrefix="1" applyNumberFormat="1" applyFont="1" applyFill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49" fontId="12" fillId="0" borderId="103" xfId="0" quotePrefix="1" applyNumberFormat="1" applyFont="1" applyFill="1" applyBorder="1" applyAlignment="1">
      <alignment horizontal="center" vertical="center" wrapText="1"/>
    </xf>
    <xf numFmtId="49" fontId="12" fillId="0" borderId="18" xfId="0" quotePrefix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3" fillId="0" borderId="69" xfId="0" applyFont="1" applyFill="1" applyBorder="1" applyAlignment="1">
      <alignment horizontal="center" vertical="center"/>
    </xf>
    <xf numFmtId="0" fontId="11" fillId="0" borderId="69" xfId="0" applyFont="1" applyFill="1" applyBorder="1" applyAlignment="1">
      <alignment horizontal="left" vertical="center" wrapText="1" indent="1"/>
    </xf>
    <xf numFmtId="0" fontId="2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left" indent="1"/>
    </xf>
    <xf numFmtId="0" fontId="2" fillId="0" borderId="104" xfId="0" applyFont="1" applyBorder="1" applyAlignment="1">
      <alignment horizontal="center" vertical="center"/>
    </xf>
    <xf numFmtId="0" fontId="2" fillId="0" borderId="105" xfId="0" applyFont="1" applyBorder="1" applyAlignment="1">
      <alignment horizontal="center" vertical="center"/>
    </xf>
    <xf numFmtId="0" fontId="2" fillId="0" borderId="106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/>
    </xf>
    <xf numFmtId="0" fontId="2" fillId="0" borderId="108" xfId="0" applyFont="1" applyBorder="1" applyAlignment="1">
      <alignment horizontal="center" vertical="center"/>
    </xf>
    <xf numFmtId="0" fontId="2" fillId="0" borderId="109" xfId="0" applyFont="1" applyBorder="1" applyAlignment="1">
      <alignment horizontal="center" vertical="center"/>
    </xf>
    <xf numFmtId="0" fontId="2" fillId="0" borderId="11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49" fontId="24" fillId="0" borderId="47" xfId="0" applyNumberFormat="1" applyFont="1" applyBorder="1" applyAlignment="1">
      <alignment horizontal="center" vertical="center"/>
    </xf>
    <xf numFmtId="49" fontId="24" fillId="0" borderId="36" xfId="0" applyNumberFormat="1" applyFont="1" applyBorder="1" applyAlignment="1">
      <alignment horizontal="center" vertical="center"/>
    </xf>
    <xf numFmtId="49" fontId="24" fillId="2" borderId="66" xfId="0" applyNumberFormat="1" applyFont="1" applyFill="1" applyBorder="1" applyAlignment="1">
      <alignment horizontal="center" vertical="center"/>
    </xf>
    <xf numFmtId="49" fontId="24" fillId="2" borderId="66" xfId="0" applyNumberFormat="1" applyFont="1" applyFill="1" applyBorder="1" applyAlignment="1">
      <alignment horizontal="center" vertical="center" wrapText="1"/>
    </xf>
    <xf numFmtId="49" fontId="12" fillId="0" borderId="89" xfId="0" applyNumberFormat="1" applyFont="1" applyFill="1" applyBorder="1" applyAlignment="1">
      <alignment horizontal="left" vertical="center" wrapText="1" indent="1"/>
    </xf>
    <xf numFmtId="0" fontId="12" fillId="0" borderId="66" xfId="0" applyNumberFormat="1" applyFont="1" applyFill="1" applyBorder="1" applyAlignment="1">
      <alignment horizontal="center" vertical="center" wrapText="1"/>
    </xf>
    <xf numFmtId="0" fontId="2" fillId="0" borderId="33" xfId="0" quotePrefix="1" applyNumberFormat="1" applyFont="1" applyFill="1" applyBorder="1" applyAlignment="1">
      <alignment horizontal="center" vertical="center" wrapText="1"/>
    </xf>
    <xf numFmtId="0" fontId="12" fillId="0" borderId="33" xfId="0" applyNumberFormat="1" applyFont="1" applyFill="1" applyBorder="1" applyAlignment="1">
      <alignment horizontal="center" vertical="center" wrapText="1"/>
    </xf>
    <xf numFmtId="0" fontId="12" fillId="0" borderId="69" xfId="0" applyNumberFormat="1" applyFont="1" applyFill="1" applyBorder="1" applyAlignment="1">
      <alignment horizontal="center" vertical="center" wrapText="1"/>
    </xf>
    <xf numFmtId="0" fontId="12" fillId="0" borderId="66" xfId="0" quotePrefix="1" applyNumberFormat="1" applyFont="1" applyFill="1" applyBorder="1" applyAlignment="1">
      <alignment horizontal="center" vertical="center" wrapText="1"/>
    </xf>
    <xf numFmtId="0" fontId="12" fillId="0" borderId="33" xfId="0" quotePrefix="1" applyNumberFormat="1" applyFont="1" applyFill="1" applyBorder="1" applyAlignment="1">
      <alignment horizontal="center" vertical="center" wrapText="1"/>
    </xf>
    <xf numFmtId="0" fontId="12" fillId="0" borderId="69" xfId="0" quotePrefix="1" applyNumberFormat="1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2" fillId="0" borderId="69" xfId="0" applyFont="1" applyBorder="1" applyAlignment="1">
      <alignment horizontal="left" vertical="center" indent="1"/>
    </xf>
    <xf numFmtId="0" fontId="12" fillId="0" borderId="66" xfId="0" quotePrefix="1" applyNumberFormat="1" applyFont="1" applyFill="1" applyBorder="1" applyAlignment="1">
      <alignment horizontal="center" vertical="center"/>
    </xf>
    <xf numFmtId="49" fontId="2" fillId="0" borderId="79" xfId="0" applyNumberFormat="1" applyFont="1" applyFill="1" applyBorder="1" applyAlignment="1">
      <alignment horizontal="left" vertical="center" wrapText="1" indent="1"/>
    </xf>
    <xf numFmtId="0" fontId="2" fillId="0" borderId="0" xfId="0" applyFont="1" applyFill="1" applyAlignment="1">
      <alignment horizontal="left" indent="1"/>
    </xf>
    <xf numFmtId="0" fontId="12" fillId="0" borderId="47" xfId="0" quotePrefix="1" applyNumberFormat="1" applyFont="1" applyFill="1" applyBorder="1" applyAlignment="1">
      <alignment horizontal="center" vertical="center" wrapText="1"/>
    </xf>
    <xf numFmtId="0" fontId="12" fillId="0" borderId="36" xfId="0" quotePrefix="1" applyNumberFormat="1" applyFont="1" applyFill="1" applyBorder="1" applyAlignment="1">
      <alignment horizontal="center" vertical="center" wrapText="1"/>
    </xf>
    <xf numFmtId="0" fontId="2" fillId="0" borderId="0" xfId="0" applyNumberFormat="1" applyFont="1"/>
    <xf numFmtId="49" fontId="12" fillId="0" borderId="33" xfId="0" applyNumberFormat="1" applyFont="1" applyFill="1" applyBorder="1" applyAlignment="1">
      <alignment horizontal="center" vertical="center" wrapText="1"/>
    </xf>
    <xf numFmtId="0" fontId="2" fillId="0" borderId="58" xfId="0" quotePrefix="1" applyNumberFormat="1" applyFont="1" applyFill="1" applyBorder="1" applyAlignment="1">
      <alignment horizontal="center" vertical="center" wrapText="1"/>
    </xf>
    <xf numFmtId="0" fontId="2" fillId="0" borderId="67" xfId="0" quotePrefix="1" applyNumberFormat="1" applyFont="1" applyFill="1" applyBorder="1" applyAlignment="1">
      <alignment horizontal="center" vertical="center" wrapText="1"/>
    </xf>
    <xf numFmtId="0" fontId="12" fillId="0" borderId="67" xfId="0" quotePrefix="1" applyNumberFormat="1" applyFont="1" applyFill="1" applyBorder="1" applyAlignment="1">
      <alignment horizontal="center" vertical="center" wrapText="1"/>
    </xf>
    <xf numFmtId="0" fontId="12" fillId="0" borderId="36" xfId="0" quotePrefix="1" applyNumberFormat="1" applyFont="1" applyFill="1" applyBorder="1" applyAlignment="1">
      <alignment horizontal="center" vertical="center" wrapText="1"/>
    </xf>
    <xf numFmtId="0" fontId="12" fillId="0" borderId="20" xfId="0" quotePrefix="1" applyNumberFormat="1" applyFont="1" applyFill="1" applyBorder="1" applyAlignment="1">
      <alignment horizontal="center" vertical="center" wrapText="1"/>
    </xf>
    <xf numFmtId="0" fontId="12" fillId="0" borderId="67" xfId="0" applyNumberFormat="1" applyFont="1" applyFill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15" fillId="0" borderId="11" xfId="0" quotePrefix="1" applyFont="1" applyBorder="1" applyAlignment="1">
      <alignment horizontal="center" vertical="center"/>
    </xf>
    <xf numFmtId="49" fontId="33" fillId="0" borderId="11" xfId="0" applyNumberFormat="1" applyFont="1" applyBorder="1" applyAlignment="1">
      <alignment horizontal="center" vertical="center"/>
    </xf>
    <xf numFmtId="49" fontId="33" fillId="0" borderId="122" xfId="0" applyNumberFormat="1" applyFont="1" applyBorder="1" applyAlignment="1">
      <alignment horizontal="center" vertical="center"/>
    </xf>
    <xf numFmtId="0" fontId="12" fillId="0" borderId="58" xfId="0" applyNumberFormat="1" applyFont="1" applyBorder="1" applyAlignment="1">
      <alignment horizontal="center" vertical="center"/>
    </xf>
    <xf numFmtId="0" fontId="12" fillId="0" borderId="3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119" xfId="0" applyNumberFormat="1" applyFont="1" applyFill="1" applyBorder="1" applyAlignment="1">
      <alignment horizontal="center" vertical="center" wrapText="1"/>
    </xf>
    <xf numFmtId="0" fontId="1" fillId="0" borderId="110" xfId="0" applyFont="1" applyBorder="1" applyAlignment="1">
      <alignment horizontal="center" vertical="center"/>
    </xf>
    <xf numFmtId="0" fontId="1" fillId="0" borderId="109" xfId="0" applyFont="1" applyBorder="1" applyAlignment="1">
      <alignment horizontal="center" vertical="center"/>
    </xf>
    <xf numFmtId="0" fontId="1" fillId="0" borderId="11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 indent="1"/>
    </xf>
    <xf numFmtId="49" fontId="2" fillId="0" borderId="9" xfId="0" applyNumberFormat="1" applyFont="1" applyBorder="1" applyAlignment="1">
      <alignment horizontal="right" vertical="center" indent="1"/>
    </xf>
    <xf numFmtId="0" fontId="2" fillId="0" borderId="0" xfId="0" applyFont="1" applyAlignment="1">
      <alignment horizontal="right" indent="1"/>
    </xf>
    <xf numFmtId="49" fontId="23" fillId="0" borderId="33" xfId="0" applyNumberFormat="1" applyFont="1" applyBorder="1" applyAlignment="1">
      <alignment horizontal="center" vertical="center"/>
    </xf>
    <xf numFmtId="49" fontId="23" fillId="0" borderId="47" xfId="0" applyNumberFormat="1" applyFont="1" applyBorder="1" applyAlignment="1">
      <alignment horizontal="center" vertical="center"/>
    </xf>
    <xf numFmtId="49" fontId="23" fillId="2" borderId="66" xfId="0" applyNumberFormat="1" applyFont="1" applyFill="1" applyBorder="1" applyAlignment="1">
      <alignment horizontal="center" vertical="center"/>
    </xf>
    <xf numFmtId="49" fontId="23" fillId="0" borderId="36" xfId="0" applyNumberFormat="1" applyFont="1" applyBorder="1" applyAlignment="1">
      <alignment horizontal="center" vertical="center"/>
    </xf>
    <xf numFmtId="49" fontId="23" fillId="2" borderId="69" xfId="0" applyNumberFormat="1" applyFont="1" applyFill="1" applyBorder="1" applyAlignment="1">
      <alignment horizontal="center" vertical="center"/>
    </xf>
    <xf numFmtId="49" fontId="24" fillId="2" borderId="66" xfId="0" applyNumberFormat="1" applyFont="1" applyFill="1" applyBorder="1" applyAlignment="1">
      <alignment horizontal="left" vertical="center" wrapText="1" indent="1"/>
    </xf>
    <xf numFmtId="49" fontId="24" fillId="0" borderId="36" xfId="0" applyNumberFormat="1" applyFont="1" applyBorder="1" applyAlignment="1">
      <alignment horizontal="left" vertical="center" wrapText="1" indent="1"/>
    </xf>
    <xf numFmtId="49" fontId="24" fillId="0" borderId="33" xfId="0" applyNumberFormat="1" applyFont="1" applyBorder="1" applyAlignment="1">
      <alignment horizontal="left" vertical="center" wrapText="1" indent="1"/>
    </xf>
    <xf numFmtId="49" fontId="24" fillId="0" borderId="47" xfId="0" applyNumberFormat="1" applyFont="1" applyBorder="1" applyAlignment="1">
      <alignment horizontal="left" vertical="center" wrapText="1" indent="1"/>
    </xf>
    <xf numFmtId="49" fontId="23" fillId="0" borderId="33" xfId="0" applyNumberFormat="1" applyFont="1" applyBorder="1" applyAlignment="1">
      <alignment horizontal="left" vertical="center" wrapText="1" indent="1"/>
    </xf>
    <xf numFmtId="49" fontId="23" fillId="0" borderId="47" xfId="0" applyNumberFormat="1" applyFont="1" applyBorder="1" applyAlignment="1">
      <alignment horizontal="left" vertical="center" wrapText="1" indent="1"/>
    </xf>
    <xf numFmtId="49" fontId="23" fillId="2" borderId="66" xfId="0" applyNumberFormat="1" applyFont="1" applyFill="1" applyBorder="1" applyAlignment="1">
      <alignment horizontal="left" vertical="center" wrapText="1" indent="1"/>
    </xf>
    <xf numFmtId="49" fontId="23" fillId="0" borderId="36" xfId="0" applyNumberFormat="1" applyFont="1" applyBorder="1" applyAlignment="1">
      <alignment horizontal="left" vertical="center" wrapText="1" indent="1"/>
    </xf>
    <xf numFmtId="49" fontId="23" fillId="2" borderId="69" xfId="0" applyNumberFormat="1" applyFont="1" applyFill="1" applyBorder="1" applyAlignment="1">
      <alignment horizontal="left" vertical="center" wrapText="1" indent="1"/>
    </xf>
    <xf numFmtId="49" fontId="24" fillId="0" borderId="119" xfId="0" applyNumberFormat="1" applyFont="1" applyFill="1" applyBorder="1" applyAlignment="1">
      <alignment horizontal="left" vertical="center" wrapText="1" indent="1"/>
    </xf>
    <xf numFmtId="49" fontId="3" fillId="0" borderId="93" xfId="0" applyNumberFormat="1" applyFont="1" applyFill="1" applyBorder="1" applyAlignment="1">
      <alignment horizontal="center" vertical="center" wrapText="1"/>
    </xf>
    <xf numFmtId="49" fontId="3" fillId="0" borderId="93" xfId="0" applyNumberFormat="1" applyFont="1" applyFill="1" applyBorder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0" fontId="12" fillId="0" borderId="39" xfId="0" quotePrefix="1" applyNumberFormat="1" applyFont="1" applyFill="1" applyBorder="1" applyAlignment="1">
      <alignment horizontal="center" vertical="center" wrapText="1"/>
    </xf>
    <xf numFmtId="1" fontId="2" fillId="0" borderId="124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9" fontId="33" fillId="0" borderId="12" xfId="0" applyNumberFormat="1" applyFont="1" applyBorder="1" applyAlignment="1">
      <alignment horizontal="center" vertical="center"/>
    </xf>
    <xf numFmtId="49" fontId="33" fillId="0" borderId="13" xfId="0" applyNumberFormat="1" applyFont="1" applyBorder="1" applyAlignment="1">
      <alignment horizontal="center" vertical="center"/>
    </xf>
    <xf numFmtId="49" fontId="33" fillId="0" borderId="127" xfId="0" applyNumberFormat="1" applyFont="1" applyBorder="1" applyAlignment="1">
      <alignment horizontal="center" vertical="center"/>
    </xf>
    <xf numFmtId="49" fontId="33" fillId="0" borderId="123" xfId="0" applyNumberFormat="1" applyFont="1" applyBorder="1" applyAlignment="1">
      <alignment horizontal="center" vertical="center"/>
    </xf>
    <xf numFmtId="0" fontId="12" fillId="0" borderId="58" xfId="0" quotePrefix="1" applyNumberFormat="1" applyFont="1" applyFill="1" applyBorder="1" applyAlignment="1">
      <alignment horizontal="center" vertical="center"/>
    </xf>
    <xf numFmtId="0" fontId="4" fillId="0" borderId="89" xfId="0" quotePrefix="1" applyNumberFormat="1" applyFont="1" applyFill="1" applyBorder="1" applyAlignment="1">
      <alignment horizontal="center" vertical="center"/>
    </xf>
    <xf numFmtId="0" fontId="38" fillId="0" borderId="92" xfId="0" applyNumberFormat="1" applyFont="1" applyFill="1" applyBorder="1" applyAlignment="1">
      <alignment horizontal="center" vertical="center"/>
    </xf>
    <xf numFmtId="0" fontId="38" fillId="0" borderId="89" xfId="0" applyNumberFormat="1" applyFont="1" applyFill="1" applyBorder="1" applyAlignment="1">
      <alignment horizontal="center" vertical="center"/>
    </xf>
    <xf numFmtId="0" fontId="38" fillId="0" borderId="38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/>
    </xf>
    <xf numFmtId="0" fontId="38" fillId="0" borderId="49" xfId="0" applyNumberFormat="1" applyFont="1" applyFill="1" applyBorder="1" applyAlignment="1">
      <alignment horizontal="center" vertical="center"/>
    </xf>
    <xf numFmtId="0" fontId="38" fillId="0" borderId="68" xfId="0" applyNumberFormat="1" applyFont="1" applyFill="1" applyBorder="1" applyAlignment="1">
      <alignment horizontal="center" vertical="center" wrapText="1"/>
    </xf>
    <xf numFmtId="0" fontId="4" fillId="0" borderId="79" xfId="0" quotePrefix="1" applyFont="1" applyBorder="1" applyAlignment="1">
      <alignment horizontal="center" vertical="center"/>
    </xf>
    <xf numFmtId="0" fontId="4" fillId="0" borderId="92" xfId="0" quotePrefix="1" applyFont="1" applyBorder="1" applyAlignment="1">
      <alignment horizontal="center" vertical="center"/>
    </xf>
    <xf numFmtId="49" fontId="12" fillId="0" borderId="66" xfId="0" applyNumberFormat="1" applyFont="1" applyFill="1" applyBorder="1" applyAlignment="1">
      <alignment horizontal="left" vertical="center" wrapText="1" indent="1"/>
    </xf>
    <xf numFmtId="49" fontId="24" fillId="0" borderId="58" xfId="0" applyNumberFormat="1" applyFont="1" applyFill="1" applyBorder="1" applyAlignment="1">
      <alignment horizontal="left" vertical="center" wrapText="1" indent="1"/>
    </xf>
    <xf numFmtId="49" fontId="24" fillId="0" borderId="119" xfId="0" applyNumberFormat="1" applyFont="1" applyFill="1" applyBorder="1" applyAlignment="1">
      <alignment horizontal="center" vertical="center" wrapText="1"/>
    </xf>
    <xf numFmtId="0" fontId="12" fillId="0" borderId="119" xfId="0" quotePrefix="1" applyNumberFormat="1" applyFont="1" applyFill="1" applyBorder="1" applyAlignment="1">
      <alignment horizontal="center" vertical="center" wrapText="1"/>
    </xf>
    <xf numFmtId="49" fontId="24" fillId="0" borderId="58" xfId="0" applyNumberFormat="1" applyFont="1" applyFill="1" applyBorder="1" applyAlignment="1">
      <alignment horizontal="center" vertical="center"/>
    </xf>
    <xf numFmtId="49" fontId="12" fillId="0" borderId="35" xfId="0" applyNumberFormat="1" applyFont="1" applyFill="1" applyBorder="1" applyAlignment="1">
      <alignment horizontal="left" vertical="center" wrapText="1" indent="1"/>
    </xf>
    <xf numFmtId="49" fontId="12" fillId="0" borderId="58" xfId="0" applyNumberFormat="1" applyFont="1" applyBorder="1" applyAlignment="1">
      <alignment horizontal="left" vertical="center" indent="1"/>
    </xf>
    <xf numFmtId="0" fontId="12" fillId="0" borderId="67" xfId="0" quotePrefix="1" applyNumberFormat="1" applyFont="1" applyFill="1" applyBorder="1" applyAlignment="1">
      <alignment horizontal="center" vertical="center" wrapText="1"/>
    </xf>
    <xf numFmtId="0" fontId="12" fillId="0" borderId="36" xfId="0" applyNumberFormat="1" applyFont="1" applyFill="1" applyBorder="1" applyAlignment="1">
      <alignment horizontal="center" vertical="center" wrapText="1"/>
    </xf>
    <xf numFmtId="0" fontId="12" fillId="0" borderId="67" xfId="0" applyNumberFormat="1" applyFont="1" applyFill="1" applyBorder="1" applyAlignment="1">
      <alignment horizontal="center" vertical="center" wrapText="1"/>
    </xf>
    <xf numFmtId="0" fontId="2" fillId="0" borderId="58" xfId="0" quotePrefix="1" applyNumberFormat="1" applyFont="1" applyFill="1" applyBorder="1" applyAlignment="1">
      <alignment horizontal="center" vertical="center" wrapText="1"/>
    </xf>
    <xf numFmtId="0" fontId="2" fillId="0" borderId="67" xfId="0" quotePrefix="1" applyNumberFormat="1" applyFont="1" applyFill="1" applyBorder="1" applyAlignment="1">
      <alignment horizontal="center" vertical="center" wrapText="1"/>
    </xf>
    <xf numFmtId="49" fontId="12" fillId="0" borderId="33" xfId="0" applyNumberFormat="1" applyFont="1" applyFill="1" applyBorder="1" applyAlignment="1">
      <alignment horizontal="center" vertical="center" wrapText="1"/>
    </xf>
    <xf numFmtId="49" fontId="25" fillId="0" borderId="20" xfId="0" applyNumberFormat="1" applyFont="1" applyFill="1" applyBorder="1" applyAlignment="1">
      <alignment horizontal="center" vertical="center" wrapText="1"/>
    </xf>
    <xf numFmtId="49" fontId="24" fillId="0" borderId="20" xfId="0" applyNumberFormat="1" applyFont="1" applyFill="1" applyBorder="1" applyAlignment="1">
      <alignment horizontal="left" vertical="center" wrapText="1" indent="1"/>
    </xf>
    <xf numFmtId="0" fontId="4" fillId="0" borderId="35" xfId="0" quotePrefix="1" applyFont="1" applyBorder="1" applyAlignment="1">
      <alignment horizontal="center" vertical="center"/>
    </xf>
    <xf numFmtId="0" fontId="15" fillId="0" borderId="127" xfId="0" quotePrefix="1" applyFont="1" applyBorder="1" applyAlignment="1">
      <alignment horizontal="center" vertical="center"/>
    </xf>
    <xf numFmtId="0" fontId="15" fillId="0" borderId="13" xfId="0" quotePrefix="1" applyFont="1" applyBorder="1" applyAlignment="1">
      <alignment horizontal="center" vertical="center"/>
    </xf>
    <xf numFmtId="0" fontId="15" fillId="0" borderId="23" xfId="0" quotePrefix="1" applyFont="1" applyBorder="1" applyAlignment="1">
      <alignment horizontal="center" vertical="center"/>
    </xf>
    <xf numFmtId="49" fontId="33" fillId="0" borderId="13" xfId="0" quotePrefix="1" applyNumberFormat="1" applyFont="1" applyBorder="1" applyAlignment="1">
      <alignment horizontal="center" vertical="center"/>
    </xf>
    <xf numFmtId="0" fontId="15" fillId="0" borderId="12" xfId="0" quotePrefix="1" applyFont="1" applyBorder="1" applyAlignment="1">
      <alignment horizontal="center" vertical="center"/>
    </xf>
    <xf numFmtId="49" fontId="2" fillId="0" borderId="35" xfId="0" applyNumberFormat="1" applyFont="1" applyFill="1" applyBorder="1" applyAlignment="1">
      <alignment horizontal="left" vertical="center" wrapText="1" indent="1"/>
    </xf>
    <xf numFmtId="0" fontId="2" fillId="0" borderId="20" xfId="0" quotePrefix="1" applyNumberFormat="1" applyFont="1" applyFill="1" applyBorder="1" applyAlignment="1">
      <alignment horizontal="center" vertical="center" wrapText="1"/>
    </xf>
    <xf numFmtId="0" fontId="12" fillId="0" borderId="20" xfId="0" quotePrefix="1" applyNumberFormat="1" applyFont="1" applyBorder="1" applyAlignment="1">
      <alignment horizontal="center" vertical="center"/>
    </xf>
    <xf numFmtId="49" fontId="13" fillId="0" borderId="20" xfId="0" applyNumberFormat="1" applyFont="1" applyFill="1" applyBorder="1" applyAlignment="1">
      <alignment horizontal="left" vertical="center" wrapText="1" indent="1"/>
    </xf>
    <xf numFmtId="49" fontId="3" fillId="0" borderId="15" xfId="0" applyNumberFormat="1" applyFont="1" applyFill="1" applyBorder="1" applyAlignment="1">
      <alignment horizontal="center" vertical="center"/>
    </xf>
    <xf numFmtId="49" fontId="24" fillId="0" borderId="2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9" fontId="1" fillId="0" borderId="29" xfId="0" applyNumberFormat="1" applyFont="1" applyFill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/>
    </xf>
    <xf numFmtId="49" fontId="2" fillId="0" borderId="67" xfId="0" applyNumberFormat="1" applyFont="1" applyFill="1" applyBorder="1" applyAlignment="1">
      <alignment horizontal="center" vertical="center" wrapText="1"/>
    </xf>
    <xf numFmtId="49" fontId="12" fillId="0" borderId="58" xfId="0" applyNumberFormat="1" applyFont="1" applyFill="1" applyBorder="1" applyAlignment="1">
      <alignment horizontal="center" vertical="center" wrapText="1"/>
    </xf>
    <xf numFmtId="49" fontId="12" fillId="0" borderId="66" xfId="0" applyNumberFormat="1" applyFont="1" applyFill="1" applyBorder="1" applyAlignment="1">
      <alignment horizontal="center" vertical="center" wrapText="1"/>
    </xf>
    <xf numFmtId="49" fontId="11" fillId="0" borderId="36" xfId="0" applyNumberFormat="1" applyFont="1" applyFill="1" applyBorder="1" applyAlignment="1">
      <alignment horizontal="center" vertical="center" wrapText="1"/>
    </xf>
    <xf numFmtId="49" fontId="12" fillId="0" borderId="47" xfId="0" applyNumberFormat="1" applyFont="1" applyFill="1" applyBorder="1" applyAlignment="1">
      <alignment horizontal="center" vertical="center" wrapText="1"/>
    </xf>
    <xf numFmtId="49" fontId="12" fillId="0" borderId="36" xfId="0" applyNumberFormat="1" applyFont="1" applyFill="1" applyBorder="1" applyAlignment="1">
      <alignment horizontal="center" vertical="center" wrapText="1"/>
    </xf>
    <xf numFmtId="49" fontId="12" fillId="0" borderId="69" xfId="0" applyNumberFormat="1" applyFont="1" applyFill="1" applyBorder="1" applyAlignment="1">
      <alignment horizontal="center" vertical="center" wrapText="1"/>
    </xf>
    <xf numFmtId="49" fontId="13" fillId="0" borderId="20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15" fillId="0" borderId="129" xfId="0" quotePrefix="1" applyFont="1" applyBorder="1" applyAlignment="1">
      <alignment horizontal="center" vertical="center"/>
    </xf>
    <xf numFmtId="49" fontId="12" fillId="0" borderId="38" xfId="0" applyNumberFormat="1" applyFont="1" applyFill="1" applyBorder="1" applyAlignment="1">
      <alignment horizontal="left" vertical="center" wrapText="1" indent="1"/>
    </xf>
    <xf numFmtId="49" fontId="11" fillId="0" borderId="119" xfId="0" applyNumberFormat="1" applyFont="1" applyFill="1" applyBorder="1" applyAlignment="1">
      <alignment horizontal="center" vertical="center" wrapText="1"/>
    </xf>
    <xf numFmtId="0" fontId="12" fillId="0" borderId="20" xfId="0" quotePrefix="1" applyNumberFormat="1" applyFont="1" applyFill="1" applyBorder="1" applyAlignment="1">
      <alignment horizontal="center" vertical="center"/>
    </xf>
    <xf numFmtId="0" fontId="4" fillId="0" borderId="128" xfId="0" quotePrefix="1" applyNumberFormat="1" applyFont="1" applyFill="1" applyBorder="1" applyAlignment="1">
      <alignment horizontal="center" vertical="center"/>
    </xf>
    <xf numFmtId="49" fontId="2" fillId="0" borderId="20" xfId="0" applyNumberFormat="1" applyFont="1" applyFill="1" applyBorder="1" applyAlignment="1">
      <alignment horizontal="left" vertical="center" wrapText="1" indent="1"/>
    </xf>
    <xf numFmtId="0" fontId="4" fillId="0" borderId="35" xfId="0" quotePrefix="1" applyFont="1" applyFill="1" applyBorder="1" applyAlignment="1">
      <alignment horizontal="center" vertical="center"/>
    </xf>
    <xf numFmtId="0" fontId="4" fillId="0" borderId="89" xfId="0" quotePrefix="1" applyFont="1" applyFill="1" applyBorder="1" applyAlignment="1">
      <alignment horizontal="center" vertical="center"/>
    </xf>
    <xf numFmtId="0" fontId="2" fillId="0" borderId="33" xfId="0" quotePrefix="1" applyNumberFormat="1" applyFont="1" applyFill="1" applyBorder="1" applyAlignment="1">
      <alignment horizontal="center" vertical="center"/>
    </xf>
    <xf numFmtId="0" fontId="4" fillId="0" borderId="131" xfId="0" quotePrefix="1" applyFont="1" applyFill="1" applyBorder="1" applyAlignment="1">
      <alignment horizontal="center" vertical="center"/>
    </xf>
    <xf numFmtId="0" fontId="4" fillId="0" borderId="130" xfId="0" quotePrefix="1" applyFont="1" applyFill="1" applyBorder="1" applyAlignment="1">
      <alignment horizontal="center" vertical="center"/>
    </xf>
    <xf numFmtId="49" fontId="12" fillId="0" borderId="119" xfId="0" applyNumberFormat="1" applyFont="1" applyFill="1" applyBorder="1" applyAlignment="1">
      <alignment horizontal="left" vertical="center" wrapText="1" indent="1"/>
    </xf>
    <xf numFmtId="0" fontId="11" fillId="0" borderId="9" xfId="0" applyFont="1" applyBorder="1" applyAlignment="1">
      <alignment horizontal="left" vertical="center" indent="1"/>
    </xf>
    <xf numFmtId="49" fontId="11" fillId="0" borderId="9" xfId="0" applyNumberFormat="1" applyFont="1" applyBorder="1" applyAlignment="1">
      <alignment horizontal="right" vertical="center" indent="1"/>
    </xf>
    <xf numFmtId="0" fontId="11" fillId="0" borderId="9" xfId="0" applyFont="1" applyBorder="1" applyAlignment="1">
      <alignment horizontal="center" vertical="center"/>
    </xf>
    <xf numFmtId="0" fontId="2" fillId="0" borderId="124" xfId="0" applyFont="1" applyBorder="1" applyAlignment="1">
      <alignment horizontal="left" vertical="center" indent="1"/>
    </xf>
    <xf numFmtId="0" fontId="2" fillId="0" borderId="124" xfId="0" applyFont="1" applyBorder="1" applyAlignment="1">
      <alignment horizontal="center" vertical="center"/>
    </xf>
    <xf numFmtId="49" fontId="2" fillId="0" borderId="124" xfId="0" applyNumberFormat="1" applyFont="1" applyBorder="1" applyAlignment="1">
      <alignment horizontal="right" vertical="center" indent="1"/>
    </xf>
    <xf numFmtId="0" fontId="1" fillId="0" borderId="110" xfId="0" applyFont="1" applyBorder="1" applyAlignment="1">
      <alignment horizontal="center" vertical="center" wrapText="1"/>
    </xf>
    <xf numFmtId="49" fontId="12" fillId="0" borderId="67" xfId="0" applyNumberFormat="1" applyFont="1" applyFill="1" applyBorder="1" applyAlignment="1">
      <alignment horizontal="center" vertical="center" wrapText="1"/>
    </xf>
    <xf numFmtId="49" fontId="12" fillId="0" borderId="92" xfId="0" applyNumberFormat="1" applyFont="1" applyFill="1" applyBorder="1" applyAlignment="1">
      <alignment horizontal="left" vertical="center" wrapText="1" indent="1"/>
    </xf>
    <xf numFmtId="0" fontId="12" fillId="0" borderId="66" xfId="0" applyNumberFormat="1" applyFont="1" applyBorder="1" applyAlignment="1">
      <alignment horizontal="center" vertical="center"/>
    </xf>
    <xf numFmtId="49" fontId="12" fillId="0" borderId="89" xfId="0" applyNumberFormat="1" applyFont="1" applyBorder="1" applyAlignment="1">
      <alignment horizontal="left" vertical="center" indent="1"/>
    </xf>
    <xf numFmtId="49" fontId="33" fillId="0" borderId="11" xfId="0" quotePrefix="1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left" vertical="center" wrapText="1" indent="1"/>
    </xf>
    <xf numFmtId="0" fontId="1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49" fontId="2" fillId="0" borderId="58" xfId="0" applyNumberFormat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indent="1"/>
    </xf>
    <xf numFmtId="0" fontId="12" fillId="0" borderId="9" xfId="0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right" vertical="center" indent="1"/>
    </xf>
    <xf numFmtId="0" fontId="28" fillId="0" borderId="15" xfId="0" applyFont="1" applyFill="1" applyBorder="1" applyAlignment="1">
      <alignment horizontal="center" vertical="center" wrapText="1"/>
    </xf>
    <xf numFmtId="0" fontId="12" fillId="0" borderId="66" xfId="0" applyNumberFormat="1" applyFont="1" applyFill="1" applyBorder="1" applyAlignment="1">
      <alignment horizontal="center" vertical="center"/>
    </xf>
    <xf numFmtId="0" fontId="4" fillId="0" borderId="132" xfId="0" quotePrefix="1" applyNumberFormat="1" applyFont="1" applyFill="1" applyBorder="1" applyAlignment="1">
      <alignment horizontal="center" vertical="center"/>
    </xf>
    <xf numFmtId="0" fontId="12" fillId="0" borderId="58" xfId="0" applyNumberFormat="1" applyFont="1" applyFill="1" applyBorder="1" applyAlignment="1">
      <alignment horizontal="center" vertical="center"/>
    </xf>
    <xf numFmtId="0" fontId="4" fillId="0" borderId="38" xfId="0" quotePrefix="1" applyFont="1" applyFill="1" applyBorder="1" applyAlignment="1">
      <alignment horizontal="center" vertical="center"/>
    </xf>
    <xf numFmtId="49" fontId="2" fillId="0" borderId="58" xfId="0" applyNumberFormat="1" applyFont="1" applyFill="1" applyBorder="1" applyAlignment="1">
      <alignment horizontal="left" vertical="center" wrapText="1" indent="1"/>
    </xf>
    <xf numFmtId="0" fontId="4" fillId="0" borderId="131" xfId="0" quotePrefix="1" applyFont="1" applyBorder="1" applyAlignment="1">
      <alignment horizontal="center" vertical="center"/>
    </xf>
    <xf numFmtId="0" fontId="2" fillId="0" borderId="20" xfId="0" quotePrefix="1" applyNumberFormat="1" applyFont="1" applyFill="1" applyBorder="1" applyAlignment="1">
      <alignment horizontal="center" vertical="center"/>
    </xf>
    <xf numFmtId="49" fontId="18" fillId="0" borderId="33" xfId="0" applyNumberFormat="1" applyFont="1" applyFill="1" applyBorder="1" applyAlignment="1">
      <alignment horizontal="center" vertical="center" wrapText="1"/>
    </xf>
    <xf numFmtId="0" fontId="2" fillId="0" borderId="58" xfId="0" quotePrefix="1" applyNumberFormat="1" applyFont="1" applyFill="1" applyBorder="1" applyAlignment="1">
      <alignment horizontal="center" vertical="center"/>
    </xf>
    <xf numFmtId="0" fontId="2" fillId="0" borderId="67" xfId="0" quotePrefix="1" applyNumberFormat="1" applyFont="1" applyFill="1" applyBorder="1" applyAlignment="1">
      <alignment horizontal="center" vertical="center"/>
    </xf>
    <xf numFmtId="49" fontId="2" fillId="0" borderId="92" xfId="0" applyNumberFormat="1" applyFont="1" applyFill="1" applyBorder="1" applyAlignment="1">
      <alignment horizontal="left" vertical="center" wrapText="1" indent="1"/>
    </xf>
    <xf numFmtId="49" fontId="13" fillId="2" borderId="58" xfId="0" applyNumberFormat="1" applyFont="1" applyFill="1" applyBorder="1" applyAlignment="1">
      <alignment horizontal="center" vertical="center"/>
    </xf>
    <xf numFmtId="49" fontId="13" fillId="2" borderId="58" xfId="0" applyNumberFormat="1" applyFont="1" applyFill="1" applyBorder="1" applyAlignment="1">
      <alignment horizontal="left" vertical="center" wrapText="1" indent="1"/>
    </xf>
    <xf numFmtId="49" fontId="23" fillId="9" borderId="58" xfId="0" applyNumberFormat="1" applyFont="1" applyFill="1" applyBorder="1" applyAlignment="1">
      <alignment horizontal="center" vertical="center"/>
    </xf>
    <xf numFmtId="49" fontId="23" fillId="9" borderId="58" xfId="0" applyNumberFormat="1" applyFont="1" applyFill="1" applyBorder="1" applyAlignment="1">
      <alignment horizontal="left" vertical="center" wrapText="1" indent="1"/>
    </xf>
    <xf numFmtId="49" fontId="23" fillId="9" borderId="33" xfId="0" applyNumberFormat="1" applyFont="1" applyFill="1" applyBorder="1" applyAlignment="1">
      <alignment horizontal="left" vertical="center" wrapText="1" indent="1"/>
    </xf>
    <xf numFmtId="49" fontId="23" fillId="9" borderId="67" xfId="0" applyNumberFormat="1" applyFont="1" applyFill="1" applyBorder="1" applyAlignment="1">
      <alignment horizontal="center" vertical="center"/>
    </xf>
    <xf numFmtId="49" fontId="23" fillId="9" borderId="67" xfId="0" applyNumberFormat="1" applyFont="1" applyFill="1" applyBorder="1" applyAlignment="1">
      <alignment horizontal="left" vertical="center" wrapText="1" indent="1"/>
    </xf>
    <xf numFmtId="49" fontId="40" fillId="0" borderId="33" xfId="0" applyNumberFormat="1" applyFont="1" applyFill="1" applyBorder="1" applyAlignment="1">
      <alignment horizontal="center" vertical="center"/>
    </xf>
    <xf numFmtId="49" fontId="40" fillId="0" borderId="33" xfId="0" applyNumberFormat="1" applyFont="1" applyFill="1" applyBorder="1" applyAlignment="1">
      <alignment horizontal="left" vertical="center" wrapText="1" indent="1"/>
    </xf>
    <xf numFmtId="49" fontId="40" fillId="0" borderId="33" xfId="0" applyNumberFormat="1" applyFont="1" applyFill="1" applyBorder="1" applyAlignment="1">
      <alignment horizontal="center" vertical="center" wrapText="1"/>
    </xf>
    <xf numFmtId="49" fontId="41" fillId="0" borderId="33" xfId="0" applyNumberFormat="1" applyFont="1" applyFill="1" applyBorder="1" applyAlignment="1">
      <alignment horizontal="center" vertical="center" wrapText="1"/>
    </xf>
    <xf numFmtId="49" fontId="12" fillId="0" borderId="36" xfId="0" applyNumberFormat="1" applyFont="1" applyFill="1" applyBorder="1" applyAlignment="1">
      <alignment horizontal="center" vertical="center" wrapText="1"/>
    </xf>
    <xf numFmtId="0" fontId="43" fillId="0" borderId="33" xfId="0" applyNumberFormat="1" applyFont="1" applyFill="1" applyBorder="1" applyAlignment="1">
      <alignment horizontal="center" vertical="center" wrapText="1"/>
    </xf>
    <xf numFmtId="0" fontId="43" fillId="0" borderId="33" xfId="0" quotePrefix="1" applyNumberFormat="1" applyFont="1" applyFill="1" applyBorder="1" applyAlignment="1">
      <alignment horizontal="center" vertical="center" wrapText="1"/>
    </xf>
    <xf numFmtId="49" fontId="40" fillId="0" borderId="58" xfId="0" applyNumberFormat="1" applyFont="1" applyFill="1" applyBorder="1" applyAlignment="1">
      <alignment horizontal="center" vertical="center"/>
    </xf>
    <xf numFmtId="49" fontId="40" fillId="0" borderId="58" xfId="0" applyNumberFormat="1" applyFont="1" applyFill="1" applyBorder="1" applyAlignment="1">
      <alignment horizontal="left" vertical="center" wrapText="1" indent="1"/>
    </xf>
    <xf numFmtId="49" fontId="14" fillId="0" borderId="58" xfId="0" applyNumberFormat="1" applyFont="1" applyFill="1" applyBorder="1" applyAlignment="1">
      <alignment horizontal="center" vertical="center" wrapText="1"/>
    </xf>
    <xf numFmtId="0" fontId="43" fillId="0" borderId="58" xfId="0" quotePrefix="1" applyNumberFormat="1" applyFont="1" applyFill="1" applyBorder="1" applyAlignment="1">
      <alignment horizontal="center" vertical="center" wrapText="1"/>
    </xf>
    <xf numFmtId="49" fontId="13" fillId="0" borderId="33" xfId="0" quotePrefix="1" applyNumberFormat="1" applyFont="1" applyFill="1" applyBorder="1" applyAlignment="1">
      <alignment horizontal="center" vertical="center"/>
    </xf>
    <xf numFmtId="49" fontId="13" fillId="0" borderId="33" xfId="0" applyNumberFormat="1" applyFont="1" applyFill="1" applyBorder="1" applyAlignment="1">
      <alignment horizontal="left" vertical="center" wrapText="1" indent="1"/>
    </xf>
    <xf numFmtId="0" fontId="4" fillId="0" borderId="131" xfId="0" applyFont="1" applyFill="1" applyBorder="1" applyAlignment="1">
      <alignment horizontal="center" vertical="center"/>
    </xf>
    <xf numFmtId="49" fontId="18" fillId="0" borderId="20" xfId="0" applyNumberFormat="1" applyFont="1" applyFill="1" applyBorder="1" applyAlignment="1">
      <alignment horizontal="center" vertical="center" wrapText="1"/>
    </xf>
    <xf numFmtId="0" fontId="15" fillId="0" borderId="123" xfId="0" quotePrefix="1" applyFont="1" applyBorder="1" applyAlignment="1">
      <alignment horizontal="center" vertical="center"/>
    </xf>
    <xf numFmtId="0" fontId="4" fillId="0" borderId="120" xfId="0" quotePrefix="1" applyFont="1" applyFill="1" applyBorder="1" applyAlignment="1">
      <alignment horizontal="center" vertical="center"/>
    </xf>
    <xf numFmtId="49" fontId="40" fillId="0" borderId="119" xfId="0" applyNumberFormat="1" applyFont="1" applyFill="1" applyBorder="1" applyAlignment="1">
      <alignment horizontal="center" vertical="center" wrapText="1"/>
    </xf>
    <xf numFmtId="49" fontId="40" fillId="0" borderId="119" xfId="0" applyNumberFormat="1" applyFont="1" applyFill="1" applyBorder="1" applyAlignment="1">
      <alignment horizontal="left" vertical="center" wrapText="1" indent="1"/>
    </xf>
    <xf numFmtId="49" fontId="12" fillId="0" borderId="119" xfId="0" applyNumberFormat="1" applyFont="1" applyFill="1" applyBorder="1" applyAlignment="1">
      <alignment horizontal="center" vertical="center" wrapText="1"/>
    </xf>
    <xf numFmtId="0" fontId="43" fillId="0" borderId="119" xfId="0" applyNumberFormat="1" applyFont="1" applyFill="1" applyBorder="1" applyAlignment="1">
      <alignment horizontal="center" vertical="center" wrapText="1"/>
    </xf>
    <xf numFmtId="49" fontId="12" fillId="0" borderId="120" xfId="0" applyNumberFormat="1" applyFont="1" applyFill="1" applyBorder="1" applyAlignment="1">
      <alignment horizontal="left" vertical="center" wrapText="1" indent="1"/>
    </xf>
    <xf numFmtId="49" fontId="11" fillId="0" borderId="67" xfId="0" applyNumberFormat="1" applyFont="1" applyFill="1" applyBorder="1" applyAlignment="1">
      <alignment horizontal="center" vertical="center" wrapText="1"/>
    </xf>
    <xf numFmtId="49" fontId="23" fillId="9" borderId="33" xfId="0" applyNumberFormat="1" applyFont="1" applyFill="1" applyBorder="1" applyAlignment="1">
      <alignment horizontal="center" vertical="center" wrapText="1"/>
    </xf>
    <xf numFmtId="49" fontId="18" fillId="0" borderId="119" xfId="0" applyNumberFormat="1" applyFont="1" applyFill="1" applyBorder="1" applyAlignment="1">
      <alignment horizontal="center" vertical="center" wrapText="1"/>
    </xf>
    <xf numFmtId="49" fontId="14" fillId="0" borderId="33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2" xfId="0" quotePrefix="1" applyFont="1" applyFill="1" applyBorder="1" applyAlignment="1">
      <alignment horizontal="center" vertical="center"/>
    </xf>
    <xf numFmtId="0" fontId="3" fillId="0" borderId="23" xfId="0" quotePrefix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12" fillId="0" borderId="47" xfId="0" applyNumberFormat="1" applyFont="1" applyFill="1" applyBorder="1" applyAlignment="1">
      <alignment horizontal="center" vertical="center" wrapText="1"/>
    </xf>
    <xf numFmtId="0" fontId="12" fillId="0" borderId="36" xfId="0" applyNumberFormat="1" applyFont="1" applyFill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49" fontId="10" fillId="0" borderId="121" xfId="0" applyNumberFormat="1" applyFont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16" xfId="0" applyNumberFormat="1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left" vertical="center" indent="1"/>
    </xf>
    <xf numFmtId="49" fontId="3" fillId="0" borderId="20" xfId="0" applyNumberFormat="1" applyFont="1" applyBorder="1" applyAlignment="1">
      <alignment horizontal="left" vertical="center" indent="1"/>
    </xf>
    <xf numFmtId="0" fontId="3" fillId="0" borderId="26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49" fontId="3" fillId="0" borderId="93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93" xfId="0" applyNumberFormat="1" applyFont="1" applyBorder="1" applyAlignment="1">
      <alignment horizontal="left" vertical="center" indent="1"/>
    </xf>
    <xf numFmtId="49" fontId="3" fillId="0" borderId="15" xfId="0" applyNumberFormat="1" applyFont="1" applyBorder="1" applyAlignment="1">
      <alignment horizontal="left" vertical="center" indent="1"/>
    </xf>
    <xf numFmtId="49" fontId="3" fillId="0" borderId="29" xfId="0" applyNumberFormat="1" applyFont="1" applyFill="1" applyBorder="1" applyAlignment="1">
      <alignment horizontal="center" vertical="center" wrapText="1"/>
    </xf>
    <xf numFmtId="49" fontId="3" fillId="0" borderId="53" xfId="0" applyNumberFormat="1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47" xfId="0" applyFont="1" applyBorder="1" applyAlignment="1">
      <alignment horizontal="left" vertical="center" indent="1"/>
    </xf>
    <xf numFmtId="0" fontId="2" fillId="0" borderId="36" xfId="0" applyFont="1" applyBorder="1" applyAlignment="1">
      <alignment horizontal="left" vertical="center" indent="1"/>
    </xf>
    <xf numFmtId="0" fontId="28" fillId="0" borderId="21" xfId="0" applyFont="1" applyBorder="1" applyAlignment="1">
      <alignment horizontal="center" vertical="center" textRotation="90"/>
    </xf>
    <xf numFmtId="0" fontId="28" fillId="0" borderId="20" xfId="0" applyFont="1" applyBorder="1" applyAlignment="1">
      <alignment horizontal="center" vertical="center" textRotation="90"/>
    </xf>
    <xf numFmtId="0" fontId="12" fillId="0" borderId="47" xfId="0" quotePrefix="1" applyNumberFormat="1" applyFont="1" applyFill="1" applyBorder="1" applyAlignment="1">
      <alignment horizontal="center" vertical="center" wrapText="1"/>
    </xf>
    <xf numFmtId="0" fontId="12" fillId="0" borderId="36" xfId="0" quotePrefix="1" applyNumberFormat="1" applyFont="1" applyFill="1" applyBorder="1" applyAlignment="1">
      <alignment horizontal="center" vertical="center" wrapText="1"/>
    </xf>
    <xf numFmtId="49" fontId="33" fillId="0" borderId="127" xfId="0" applyNumberFormat="1" applyFont="1" applyBorder="1" applyAlignment="1">
      <alignment horizontal="center" vertical="center"/>
    </xf>
    <xf numFmtId="49" fontId="23" fillId="8" borderId="47" xfId="0" applyNumberFormat="1" applyFont="1" applyFill="1" applyBorder="1" applyAlignment="1">
      <alignment horizontal="center" vertical="center"/>
    </xf>
    <xf numFmtId="49" fontId="23" fillId="8" borderId="36" xfId="0" applyNumberFormat="1" applyFont="1" applyFill="1" applyBorder="1" applyAlignment="1">
      <alignment horizontal="center" vertical="center"/>
    </xf>
    <xf numFmtId="49" fontId="23" fillId="8" borderId="47" xfId="0" applyNumberFormat="1" applyFont="1" applyFill="1" applyBorder="1" applyAlignment="1">
      <alignment horizontal="left" vertical="center" wrapText="1" indent="1"/>
    </xf>
    <xf numFmtId="49" fontId="23" fillId="8" borderId="36" xfId="0" applyNumberFormat="1" applyFont="1" applyFill="1" applyBorder="1" applyAlignment="1">
      <alignment horizontal="left" vertical="center" wrapText="1" indent="1"/>
    </xf>
    <xf numFmtId="49" fontId="12" fillId="0" borderId="47" xfId="0" applyNumberFormat="1" applyFont="1" applyFill="1" applyBorder="1" applyAlignment="1">
      <alignment horizontal="center" vertical="center" wrapText="1"/>
    </xf>
    <xf numFmtId="49" fontId="12" fillId="0" borderId="36" xfId="0" applyNumberFormat="1" applyFont="1" applyFill="1" applyBorder="1" applyAlignment="1">
      <alignment horizontal="center" vertical="center" wrapText="1"/>
    </xf>
    <xf numFmtId="0" fontId="38" fillId="0" borderId="49" xfId="0" applyNumberFormat="1" applyFont="1" applyFill="1" applyBorder="1" applyAlignment="1">
      <alignment horizontal="center" vertical="center"/>
    </xf>
    <xf numFmtId="0" fontId="38" fillId="0" borderId="38" xfId="0" applyNumberFormat="1" applyFont="1" applyFill="1" applyBorder="1" applyAlignment="1">
      <alignment horizontal="center" vertical="center"/>
    </xf>
    <xf numFmtId="49" fontId="24" fillId="8" borderId="47" xfId="0" applyNumberFormat="1" applyFont="1" applyFill="1" applyBorder="1" applyAlignment="1">
      <alignment horizontal="center" vertical="center"/>
    </xf>
    <xf numFmtId="49" fontId="24" fillId="8" borderId="36" xfId="0" applyNumberFormat="1" applyFont="1" applyFill="1" applyBorder="1" applyAlignment="1">
      <alignment horizontal="center" vertical="center"/>
    </xf>
    <xf numFmtId="49" fontId="24" fillId="8" borderId="47" xfId="0" applyNumberFormat="1" applyFont="1" applyFill="1" applyBorder="1" applyAlignment="1">
      <alignment horizontal="left" vertical="center" wrapText="1" indent="1"/>
    </xf>
    <xf numFmtId="49" fontId="24" fillId="8" borderId="36" xfId="0" applyNumberFormat="1" applyFont="1" applyFill="1" applyBorder="1" applyAlignment="1">
      <alignment horizontal="left" vertical="center" wrapText="1" indent="1"/>
    </xf>
    <xf numFmtId="0" fontId="3" fillId="0" borderId="77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49" fontId="2" fillId="0" borderId="34" xfId="0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49" fontId="2" fillId="0" borderId="40" xfId="0" quotePrefix="1" applyNumberFormat="1" applyFont="1" applyFill="1" applyBorder="1" applyAlignment="1">
      <alignment horizontal="center" vertical="center" wrapText="1"/>
    </xf>
    <xf numFmtId="49" fontId="2" fillId="0" borderId="41" xfId="0" quotePrefix="1" applyNumberFormat="1" applyFont="1" applyFill="1" applyBorder="1" applyAlignment="1">
      <alignment horizontal="center" vertical="center" wrapText="1"/>
    </xf>
    <xf numFmtId="49" fontId="2" fillId="0" borderId="34" xfId="0" quotePrefix="1" applyNumberFormat="1" applyFont="1" applyBorder="1" applyAlignment="1">
      <alignment horizontal="center" vertical="center" wrapText="1"/>
    </xf>
    <xf numFmtId="49" fontId="2" fillId="0" borderId="35" xfId="0" quotePrefix="1" applyNumberFormat="1" applyFont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164" fontId="2" fillId="0" borderId="90" xfId="0" applyNumberFormat="1" applyFont="1" applyBorder="1" applyAlignment="1">
      <alignment horizontal="center" vertical="center"/>
    </xf>
    <xf numFmtId="164" fontId="2" fillId="0" borderId="91" xfId="0" applyNumberFormat="1" applyFont="1" applyBorder="1" applyAlignment="1">
      <alignment horizontal="center" vertical="center"/>
    </xf>
    <xf numFmtId="164" fontId="2" fillId="0" borderId="27" xfId="0" applyNumberFormat="1" applyFont="1" applyFill="1" applyBorder="1" applyAlignment="1">
      <alignment horizontal="center" vertical="center"/>
    </xf>
    <xf numFmtId="164" fontId="2" fillId="0" borderId="48" xfId="0" applyNumberFormat="1" applyFont="1" applyFill="1" applyBorder="1" applyAlignment="1">
      <alignment horizontal="center" vertical="center"/>
    </xf>
    <xf numFmtId="164" fontId="2" fillId="0" borderId="37" xfId="0" applyNumberFormat="1" applyFont="1" applyFill="1" applyBorder="1" applyAlignment="1">
      <alignment horizontal="center" vertical="center"/>
    </xf>
    <xf numFmtId="49" fontId="2" fillId="0" borderId="48" xfId="0" quotePrefix="1" applyNumberFormat="1" applyFont="1" applyBorder="1" applyAlignment="1">
      <alignment horizontal="center" vertical="center" wrapText="1"/>
    </xf>
    <xf numFmtId="49" fontId="2" fillId="0" borderId="49" xfId="0" quotePrefix="1" applyNumberFormat="1" applyFont="1" applyBorder="1" applyAlignment="1">
      <alignment horizontal="center" vertical="center" wrapText="1"/>
    </xf>
    <xf numFmtId="49" fontId="2" fillId="3" borderId="34" xfId="0" applyNumberFormat="1" applyFont="1" applyFill="1" applyBorder="1" applyAlignment="1">
      <alignment horizontal="center" vertical="center"/>
    </xf>
    <xf numFmtId="49" fontId="2" fillId="3" borderId="35" xfId="0" applyNumberFormat="1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3" fillId="4" borderId="33" xfId="0" applyFont="1" applyFill="1" applyBorder="1" applyAlignment="1">
      <alignment horizontal="center" vertical="center"/>
    </xf>
    <xf numFmtId="49" fontId="2" fillId="0" borderId="48" xfId="0" applyNumberFormat="1" applyFont="1" applyBorder="1" applyAlignment="1">
      <alignment horizontal="center" vertical="center"/>
    </xf>
    <xf numFmtId="49" fontId="2" fillId="0" borderId="49" xfId="0" applyNumberFormat="1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3" fillId="0" borderId="93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 indent="1"/>
    </xf>
    <xf numFmtId="0" fontId="3" fillId="0" borderId="67" xfId="0" applyFont="1" applyBorder="1" applyAlignment="1">
      <alignment horizontal="left" vertical="center" indent="1"/>
    </xf>
    <xf numFmtId="0" fontId="3" fillId="0" borderId="78" xfId="0" applyFont="1" applyFill="1" applyBorder="1" applyAlignment="1">
      <alignment horizontal="center" vertical="center"/>
    </xf>
    <xf numFmtId="0" fontId="3" fillId="0" borderId="92" xfId="0" applyFont="1" applyFill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22" xfId="0" applyNumberFormat="1" applyFont="1" applyBorder="1" applyAlignment="1">
      <alignment horizontal="center" vertical="center"/>
    </xf>
    <xf numFmtId="49" fontId="2" fillId="3" borderId="27" xfId="0" applyNumberFormat="1" applyFont="1" applyFill="1" applyBorder="1" applyAlignment="1">
      <alignment horizontal="center" vertical="center"/>
    </xf>
    <xf numFmtId="49" fontId="2" fillId="3" borderId="22" xfId="0" applyNumberFormat="1" applyFont="1" applyFill="1" applyBorder="1" applyAlignment="1">
      <alignment horizontal="center" vertical="center"/>
    </xf>
    <xf numFmtId="49" fontId="2" fillId="0" borderId="70" xfId="0" quotePrefix="1" applyNumberFormat="1" applyFont="1" applyFill="1" applyBorder="1" applyAlignment="1">
      <alignment horizontal="center" vertical="center" wrapText="1"/>
    </xf>
    <xf numFmtId="49" fontId="2" fillId="0" borderId="68" xfId="0" quotePrefix="1" applyNumberFormat="1" applyFont="1" applyFill="1" applyBorder="1" applyAlignment="1">
      <alignment horizontal="center" vertical="center" wrapText="1"/>
    </xf>
    <xf numFmtId="49" fontId="2" fillId="0" borderId="48" xfId="0" applyNumberFormat="1" applyFont="1" applyFill="1" applyBorder="1" applyAlignment="1">
      <alignment horizontal="center" vertical="center"/>
    </xf>
    <xf numFmtId="49" fontId="2" fillId="0" borderId="49" xfId="0" applyNumberFormat="1" applyFont="1" applyFill="1" applyBorder="1" applyAlignment="1">
      <alignment horizontal="center" vertical="center"/>
    </xf>
    <xf numFmtId="49" fontId="2" fillId="3" borderId="48" xfId="0" applyNumberFormat="1" applyFont="1" applyFill="1" applyBorder="1" applyAlignment="1">
      <alignment horizontal="center" vertical="center"/>
    </xf>
    <xf numFmtId="49" fontId="2" fillId="3" borderId="49" xfId="0" applyNumberFormat="1" applyFont="1" applyFill="1" applyBorder="1" applyAlignment="1">
      <alignment horizontal="center" vertical="center"/>
    </xf>
    <xf numFmtId="49" fontId="2" fillId="0" borderId="40" xfId="0" applyNumberFormat="1" applyFont="1" applyFill="1" applyBorder="1" applyAlignment="1">
      <alignment horizontal="center" vertical="center"/>
    </xf>
    <xf numFmtId="49" fontId="2" fillId="0" borderId="41" xfId="0" applyNumberFormat="1" applyFont="1" applyFill="1" applyBorder="1" applyAlignment="1">
      <alignment horizontal="center" vertical="center"/>
    </xf>
    <xf numFmtId="49" fontId="2" fillId="3" borderId="40" xfId="0" applyNumberFormat="1" applyFont="1" applyFill="1" applyBorder="1" applyAlignment="1">
      <alignment horizontal="center" vertical="center"/>
    </xf>
    <xf numFmtId="49" fontId="2" fillId="3" borderId="41" xfId="0" applyNumberFormat="1" applyFont="1" applyFill="1" applyBorder="1" applyAlignment="1">
      <alignment horizontal="center" vertical="center"/>
    </xf>
    <xf numFmtId="0" fontId="11" fillId="4" borderId="33" xfId="0" applyFont="1" applyFill="1" applyBorder="1" applyAlignment="1">
      <alignment horizontal="left" vertical="center" indent="1"/>
    </xf>
    <xf numFmtId="49" fontId="2" fillId="0" borderId="33" xfId="0" applyNumberFormat="1" applyFont="1" applyFill="1" applyBorder="1" applyAlignment="1">
      <alignment horizontal="center" vertical="center"/>
    </xf>
    <xf numFmtId="49" fontId="2" fillId="0" borderId="27" xfId="0" quotePrefix="1" applyNumberFormat="1" applyFont="1" applyFill="1" applyBorder="1" applyAlignment="1">
      <alignment horizontal="center" vertical="center" wrapText="1"/>
    </xf>
    <xf numFmtId="49" fontId="2" fillId="0" borderId="22" xfId="0" quotePrefix="1" applyNumberFormat="1" applyFont="1" applyFill="1" applyBorder="1" applyAlignment="1">
      <alignment horizontal="center" vertical="center" wrapText="1"/>
    </xf>
    <xf numFmtId="49" fontId="2" fillId="3" borderId="27" xfId="0" quotePrefix="1" applyNumberFormat="1" applyFont="1" applyFill="1" applyBorder="1" applyAlignment="1">
      <alignment horizontal="center" vertical="center" wrapText="1"/>
    </xf>
    <xf numFmtId="49" fontId="2" fillId="3" borderId="22" xfId="0" quotePrefix="1" applyNumberFormat="1" applyFont="1" applyFill="1" applyBorder="1" applyAlignment="1">
      <alignment horizontal="center" vertical="center" wrapText="1"/>
    </xf>
    <xf numFmtId="49" fontId="2" fillId="0" borderId="88" xfId="0" applyNumberFormat="1" applyFont="1" applyBorder="1" applyAlignment="1">
      <alignment horizontal="center" vertical="center"/>
    </xf>
    <xf numFmtId="49" fontId="2" fillId="0" borderId="89" xfId="0" applyNumberFormat="1" applyFont="1" applyBorder="1" applyAlignment="1">
      <alignment horizontal="center" vertical="center"/>
    </xf>
    <xf numFmtId="49" fontId="2" fillId="3" borderId="88" xfId="0" applyNumberFormat="1" applyFont="1" applyFill="1" applyBorder="1" applyAlignment="1">
      <alignment horizontal="center" vertical="center"/>
    </xf>
    <xf numFmtId="49" fontId="2" fillId="3" borderId="89" xfId="0" applyNumberFormat="1" applyFont="1" applyFill="1" applyBorder="1" applyAlignment="1">
      <alignment horizontal="center" vertical="center"/>
    </xf>
    <xf numFmtId="49" fontId="2" fillId="0" borderId="34" xfId="0" quotePrefix="1" applyNumberFormat="1" applyFont="1" applyFill="1" applyBorder="1" applyAlignment="1">
      <alignment horizontal="center" vertical="center" wrapText="1"/>
    </xf>
    <xf numFmtId="49" fontId="2" fillId="0" borderId="35" xfId="0" quotePrefix="1" applyNumberFormat="1" applyFont="1" applyFill="1" applyBorder="1" applyAlignment="1">
      <alignment horizontal="center" vertical="center" wrapText="1"/>
    </xf>
    <xf numFmtId="49" fontId="2" fillId="3" borderId="34" xfId="0" quotePrefix="1" applyNumberFormat="1" applyFont="1" applyFill="1" applyBorder="1" applyAlignment="1">
      <alignment horizontal="center" vertical="center" wrapText="1"/>
    </xf>
    <xf numFmtId="49" fontId="2" fillId="3" borderId="35" xfId="0" quotePrefix="1" applyNumberFormat="1" applyFont="1" applyFill="1" applyBorder="1" applyAlignment="1">
      <alignment horizontal="center" vertical="center" wrapText="1"/>
    </xf>
    <xf numFmtId="49" fontId="2" fillId="0" borderId="48" xfId="0" quotePrefix="1" applyNumberFormat="1" applyFont="1" applyFill="1" applyBorder="1" applyAlignment="1">
      <alignment horizontal="center" vertical="center" wrapText="1"/>
    </xf>
    <xf numFmtId="49" fontId="2" fillId="0" borderId="49" xfId="0" quotePrefix="1" applyNumberFormat="1" applyFont="1" applyFill="1" applyBorder="1" applyAlignment="1">
      <alignment horizontal="center" vertical="center" wrapText="1"/>
    </xf>
    <xf numFmtId="49" fontId="2" fillId="3" borderId="48" xfId="0" quotePrefix="1" applyNumberFormat="1" applyFont="1" applyFill="1" applyBorder="1" applyAlignment="1">
      <alignment horizontal="center" vertical="center" wrapText="1"/>
    </xf>
    <xf numFmtId="49" fontId="2" fillId="3" borderId="49" xfId="0" quotePrefix="1" applyNumberFormat="1" applyFont="1" applyFill="1" applyBorder="1" applyAlignment="1">
      <alignment horizontal="center" vertical="center" wrapText="1"/>
    </xf>
    <xf numFmtId="49" fontId="2" fillId="3" borderId="40" xfId="0" quotePrefix="1" applyNumberFormat="1" applyFont="1" applyFill="1" applyBorder="1" applyAlignment="1">
      <alignment horizontal="center" vertical="center" wrapText="1"/>
    </xf>
    <xf numFmtId="49" fontId="2" fillId="3" borderId="41" xfId="0" quotePrefix="1" applyNumberFormat="1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left" vertical="center" indent="1"/>
    </xf>
    <xf numFmtId="49" fontId="2" fillId="0" borderId="34" xfId="0" quotePrefix="1" applyNumberFormat="1" applyFont="1" applyBorder="1" applyAlignment="1">
      <alignment horizontal="center" vertical="center"/>
    </xf>
    <xf numFmtId="49" fontId="2" fillId="0" borderId="35" xfId="0" quotePrefix="1" applyNumberFormat="1" applyFont="1" applyBorder="1" applyAlignment="1">
      <alignment horizontal="center" vertical="center"/>
    </xf>
    <xf numFmtId="49" fontId="2" fillId="0" borderId="88" xfId="0" quotePrefix="1" applyNumberFormat="1" applyFont="1" applyFill="1" applyBorder="1" applyAlignment="1">
      <alignment horizontal="center" vertical="center" wrapText="1"/>
    </xf>
    <xf numFmtId="49" fontId="2" fillId="0" borderId="89" xfId="0" quotePrefix="1" applyNumberFormat="1" applyFont="1" applyFill="1" applyBorder="1" applyAlignment="1">
      <alignment horizontal="center" vertical="center" wrapText="1"/>
    </xf>
    <xf numFmtId="49" fontId="2" fillId="3" borderId="88" xfId="0" quotePrefix="1" applyNumberFormat="1" applyFont="1" applyFill="1" applyBorder="1" applyAlignment="1">
      <alignment horizontal="center" vertical="center" wrapText="1"/>
    </xf>
    <xf numFmtId="49" fontId="2" fillId="3" borderId="89" xfId="0" quotePrefix="1" applyNumberFormat="1" applyFont="1" applyFill="1" applyBorder="1" applyAlignment="1">
      <alignment horizontal="center" vertical="center" wrapText="1"/>
    </xf>
    <xf numFmtId="49" fontId="2" fillId="2" borderId="88" xfId="0" quotePrefix="1" applyNumberFormat="1" applyFont="1" applyFill="1" applyBorder="1" applyAlignment="1">
      <alignment horizontal="center" vertical="center" wrapText="1"/>
    </xf>
    <xf numFmtId="49" fontId="2" fillId="2" borderId="89" xfId="0" quotePrefix="1" applyNumberFormat="1" applyFont="1" applyFill="1" applyBorder="1" applyAlignment="1">
      <alignment horizontal="center" vertical="center" wrapText="1"/>
    </xf>
    <xf numFmtId="49" fontId="2" fillId="0" borderId="27" xfId="0" quotePrefix="1" applyNumberFormat="1" applyFont="1" applyBorder="1" applyAlignment="1">
      <alignment horizontal="center" vertical="center" wrapText="1"/>
    </xf>
    <xf numFmtId="49" fontId="2" fillId="0" borderId="22" xfId="0" quotePrefix="1" applyNumberFormat="1" applyFont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left" vertical="center" indent="1"/>
    </xf>
    <xf numFmtId="49" fontId="2" fillId="0" borderId="20" xfId="0" applyNumberFormat="1" applyFont="1" applyFill="1" applyBorder="1" applyAlignment="1">
      <alignment horizontal="center" vertical="center"/>
    </xf>
    <xf numFmtId="49" fontId="2" fillId="0" borderId="88" xfId="0" quotePrefix="1" applyNumberFormat="1" applyFont="1" applyBorder="1" applyAlignment="1">
      <alignment horizontal="center" vertical="center" wrapText="1"/>
    </xf>
    <xf numFmtId="49" fontId="2" fillId="0" borderId="89" xfId="0" quotePrefix="1" applyNumberFormat="1" applyFont="1" applyBorder="1" applyAlignment="1">
      <alignment horizontal="center" vertical="center" wrapText="1"/>
    </xf>
    <xf numFmtId="49" fontId="2" fillId="0" borderId="44" xfId="0" applyNumberFormat="1" applyFont="1" applyFill="1" applyBorder="1" applyAlignment="1">
      <alignment horizontal="center" vertical="center"/>
    </xf>
    <xf numFmtId="49" fontId="2" fillId="0" borderId="39" xfId="0" applyNumberFormat="1" applyFont="1" applyFill="1" applyBorder="1" applyAlignment="1">
      <alignment horizontal="center" vertical="center"/>
    </xf>
    <xf numFmtId="49" fontId="2" fillId="0" borderId="45" xfId="0" quotePrefix="1" applyNumberFormat="1" applyFont="1" applyFill="1" applyBorder="1" applyAlignment="1">
      <alignment horizontal="center" vertical="center" wrapText="1"/>
    </xf>
    <xf numFmtId="49" fontId="2" fillId="0" borderId="46" xfId="0" quotePrefix="1" applyNumberFormat="1" applyFont="1" applyFill="1" applyBorder="1" applyAlignment="1">
      <alignment horizontal="center" vertical="center" wrapText="1"/>
    </xf>
    <xf numFmtId="49" fontId="2" fillId="3" borderId="45" xfId="0" quotePrefix="1" applyNumberFormat="1" applyFont="1" applyFill="1" applyBorder="1" applyAlignment="1">
      <alignment horizontal="center" vertical="center" wrapText="1"/>
    </xf>
    <xf numFmtId="49" fontId="2" fillId="3" borderId="46" xfId="0" quotePrefix="1" applyNumberFormat="1" applyFont="1" applyFill="1" applyBorder="1" applyAlignment="1">
      <alignment horizontal="center" vertical="center" wrapText="1"/>
    </xf>
    <xf numFmtId="0" fontId="15" fillId="0" borderId="44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13" fillId="4" borderId="44" xfId="0" applyFont="1" applyFill="1" applyBorder="1" applyAlignment="1">
      <alignment horizontal="center" vertical="center"/>
    </xf>
    <xf numFmtId="0" fontId="13" fillId="4" borderId="39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left" vertical="center" indent="1"/>
    </xf>
    <xf numFmtId="0" fontId="2" fillId="4" borderId="39" xfId="0" applyFont="1" applyFill="1" applyBorder="1" applyAlignment="1">
      <alignment horizontal="left" vertical="center" indent="1"/>
    </xf>
    <xf numFmtId="49" fontId="2" fillId="0" borderId="37" xfId="0" quotePrefix="1" applyNumberFormat="1" applyFont="1" applyFill="1" applyBorder="1" applyAlignment="1">
      <alignment horizontal="center" vertical="center" wrapText="1"/>
    </xf>
    <xf numFmtId="49" fontId="2" fillId="0" borderId="38" xfId="0" quotePrefix="1" applyNumberFormat="1" applyFont="1" applyFill="1" applyBorder="1" applyAlignment="1">
      <alignment horizontal="center" vertical="center" wrapText="1"/>
    </xf>
    <xf numFmtId="49" fontId="2" fillId="3" borderId="37" xfId="0" quotePrefix="1" applyNumberFormat="1" applyFont="1" applyFill="1" applyBorder="1" applyAlignment="1">
      <alignment horizontal="center" vertical="center" wrapText="1"/>
    </xf>
    <xf numFmtId="49" fontId="2" fillId="3" borderId="38" xfId="0" quotePrefix="1" applyNumberFormat="1" applyFont="1" applyFill="1" applyBorder="1" applyAlignment="1">
      <alignment horizontal="center" vertical="center" wrapText="1"/>
    </xf>
    <xf numFmtId="49" fontId="2" fillId="0" borderId="37" xfId="0" quotePrefix="1" applyNumberFormat="1" applyFont="1" applyBorder="1" applyAlignment="1">
      <alignment horizontal="center" vertical="center" wrapText="1"/>
    </xf>
    <xf numFmtId="49" fontId="2" fillId="0" borderId="38" xfId="0" quotePrefix="1" applyNumberFormat="1" applyFont="1" applyBorder="1" applyAlignment="1">
      <alignment horizontal="center" vertical="center" wrapText="1"/>
    </xf>
    <xf numFmtId="49" fontId="2" fillId="0" borderId="85" xfId="0" quotePrefix="1" applyNumberFormat="1" applyFont="1" applyFill="1" applyBorder="1" applyAlignment="1">
      <alignment horizontal="center" vertical="center" wrapText="1"/>
    </xf>
    <xf numFmtId="49" fontId="2" fillId="0" borderId="86" xfId="0" quotePrefix="1" applyNumberFormat="1" applyFont="1" applyFill="1" applyBorder="1" applyAlignment="1">
      <alignment horizontal="center" vertical="center" wrapText="1"/>
    </xf>
    <xf numFmtId="49" fontId="2" fillId="3" borderId="85" xfId="0" quotePrefix="1" applyNumberFormat="1" applyFont="1" applyFill="1" applyBorder="1" applyAlignment="1">
      <alignment horizontal="center" vertical="center" wrapText="1"/>
    </xf>
    <xf numFmtId="49" fontId="2" fillId="3" borderId="86" xfId="0" quotePrefix="1" applyNumberFormat="1" applyFont="1" applyFill="1" applyBorder="1" applyAlignment="1">
      <alignment horizontal="center" vertical="center" wrapText="1"/>
    </xf>
    <xf numFmtId="49" fontId="2" fillId="2" borderId="85" xfId="0" quotePrefix="1" applyNumberFormat="1" applyFont="1" applyFill="1" applyBorder="1" applyAlignment="1">
      <alignment horizontal="center" vertical="center" wrapText="1"/>
    </xf>
    <xf numFmtId="49" fontId="2" fillId="2" borderId="86" xfId="0" quotePrefix="1" applyNumberFormat="1" applyFont="1" applyFill="1" applyBorder="1" applyAlignment="1">
      <alignment horizontal="center" vertical="center" wrapText="1"/>
    </xf>
    <xf numFmtId="49" fontId="12" fillId="0" borderId="17" xfId="0" quotePrefix="1" applyNumberFormat="1" applyFont="1" applyFill="1" applyBorder="1" applyAlignment="1">
      <alignment horizontal="center" vertical="center" wrapText="1"/>
    </xf>
    <xf numFmtId="49" fontId="12" fillId="0" borderId="19" xfId="0" quotePrefix="1" applyNumberFormat="1" applyFont="1" applyFill="1" applyBorder="1" applyAlignment="1">
      <alignment horizontal="center" vertical="center" wrapText="1"/>
    </xf>
    <xf numFmtId="49" fontId="2" fillId="0" borderId="77" xfId="0" quotePrefix="1" applyNumberFormat="1" applyFont="1" applyFill="1" applyBorder="1" applyAlignment="1">
      <alignment horizontal="center" vertical="center" wrapText="1"/>
    </xf>
    <xf numFmtId="49" fontId="2" fillId="0" borderId="79" xfId="0" quotePrefix="1" applyNumberFormat="1" applyFont="1" applyFill="1" applyBorder="1" applyAlignment="1">
      <alignment horizontal="center" vertical="center" wrapText="1"/>
    </xf>
    <xf numFmtId="49" fontId="2" fillId="3" borderId="51" xfId="0" quotePrefix="1" applyNumberFormat="1" applyFont="1" applyFill="1" applyBorder="1" applyAlignment="1">
      <alignment horizontal="center" vertical="center" wrapText="1"/>
    </xf>
    <xf numFmtId="49" fontId="2" fillId="3" borderId="52" xfId="0" quotePrefix="1" applyNumberFormat="1" applyFont="1" applyFill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2" fillId="4" borderId="20" xfId="0" applyFont="1" applyFill="1" applyBorder="1" applyAlignment="1">
      <alignment horizontal="left" vertical="center" wrapText="1" indent="1"/>
    </xf>
    <xf numFmtId="0" fontId="2" fillId="0" borderId="20" xfId="0" applyFont="1" applyFill="1" applyBorder="1" applyAlignment="1">
      <alignment horizontal="center" vertical="center" wrapText="1"/>
    </xf>
    <xf numFmtId="49" fontId="2" fillId="0" borderId="51" xfId="0" quotePrefix="1" applyNumberFormat="1" applyFont="1" applyFill="1" applyBorder="1" applyAlignment="1">
      <alignment horizontal="center" vertical="center" wrapText="1"/>
    </xf>
    <xf numFmtId="49" fontId="2" fillId="0" borderId="52" xfId="0" quotePrefix="1" applyNumberFormat="1" applyFont="1" applyFill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/>
    </xf>
    <xf numFmtId="49" fontId="2" fillId="0" borderId="77" xfId="0" quotePrefix="1" applyNumberFormat="1" applyFont="1" applyFill="1" applyBorder="1" applyAlignment="1">
      <alignment horizontal="center" vertical="center"/>
    </xf>
    <xf numFmtId="49" fontId="2" fillId="0" borderId="79" xfId="0" quotePrefix="1" applyNumberFormat="1" applyFont="1" applyFill="1" applyBorder="1" applyAlignment="1">
      <alignment horizontal="center" vertical="center"/>
    </xf>
    <xf numFmtId="0" fontId="15" fillId="0" borderId="58" xfId="0" applyFont="1" applyBorder="1" applyAlignment="1">
      <alignment horizontal="center" vertical="center"/>
    </xf>
    <xf numFmtId="0" fontId="13" fillId="4" borderId="58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2" fillId="4" borderId="58" xfId="0" applyFont="1" applyFill="1" applyBorder="1" applyAlignment="1">
      <alignment horizontal="left" vertical="center" wrapText="1" indent="1"/>
    </xf>
    <xf numFmtId="0" fontId="2" fillId="0" borderId="5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2" fillId="0" borderId="58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95" xfId="0" applyFont="1" applyBorder="1" applyAlignment="1">
      <alignment horizontal="center"/>
    </xf>
    <xf numFmtId="0" fontId="2" fillId="0" borderId="74" xfId="0" applyFont="1" applyBorder="1" applyAlignment="1">
      <alignment horizontal="center"/>
    </xf>
    <xf numFmtId="0" fontId="2" fillId="0" borderId="96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72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9" fillId="0" borderId="27" xfId="0" applyFont="1" applyBorder="1" applyAlignment="1">
      <alignment horizontal="center" vertical="center" textRotation="90"/>
    </xf>
    <xf numFmtId="0" fontId="29" fillId="0" borderId="28" xfId="0" applyFont="1" applyBorder="1" applyAlignment="1">
      <alignment horizontal="center" vertical="center" textRotation="90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/>
    </xf>
    <xf numFmtId="0" fontId="2" fillId="0" borderId="73" xfId="0" applyFont="1" applyBorder="1" applyAlignment="1">
      <alignment horizontal="center"/>
    </xf>
    <xf numFmtId="1" fontId="12" fillId="0" borderId="47" xfId="0" applyNumberFormat="1" applyFont="1" applyFill="1" applyBorder="1" applyAlignment="1">
      <alignment horizontal="center" vertical="center" wrapText="1"/>
    </xf>
    <xf numFmtId="1" fontId="12" fillId="0" borderId="36" xfId="0" applyNumberFormat="1" applyFont="1" applyFill="1" applyBorder="1" applyAlignment="1">
      <alignment horizontal="center" vertical="center" wrapText="1"/>
    </xf>
    <xf numFmtId="49" fontId="12" fillId="0" borderId="20" xfId="0" quotePrefix="1" applyNumberFormat="1" applyFont="1" applyFill="1" applyBorder="1" applyAlignment="1">
      <alignment horizontal="center" vertical="center" wrapText="1"/>
    </xf>
    <xf numFmtId="49" fontId="12" fillId="0" borderId="36" xfId="0" quotePrefix="1" applyNumberFormat="1" applyFont="1" applyFill="1" applyBorder="1" applyAlignment="1">
      <alignment horizontal="center" vertical="center" wrapText="1"/>
    </xf>
    <xf numFmtId="49" fontId="12" fillId="0" borderId="58" xfId="0" quotePrefix="1" applyNumberFormat="1" applyFont="1" applyFill="1" applyBorder="1" applyAlignment="1">
      <alignment horizontal="center" vertical="center" wrapText="1"/>
    </xf>
    <xf numFmtId="1" fontId="2" fillId="0" borderId="15" xfId="0" quotePrefix="1" applyNumberFormat="1" applyFont="1" applyFill="1" applyBorder="1" applyAlignment="1">
      <alignment horizontal="center" vertical="center" wrapText="1"/>
    </xf>
    <xf numFmtId="1" fontId="2" fillId="0" borderId="16" xfId="0" quotePrefix="1" applyNumberFormat="1" applyFont="1" applyFill="1" applyBorder="1" applyAlignment="1">
      <alignment horizontal="center" vertical="center" wrapText="1"/>
    </xf>
    <xf numFmtId="1" fontId="12" fillId="0" borderId="47" xfId="0" quotePrefix="1" applyNumberFormat="1" applyFont="1" applyFill="1" applyBorder="1" applyAlignment="1">
      <alignment horizontal="center" vertical="center" wrapText="1"/>
    </xf>
    <xf numFmtId="1" fontId="12" fillId="0" borderId="24" xfId="0" quotePrefix="1" applyNumberFormat="1" applyFont="1" applyFill="1" applyBorder="1" applyAlignment="1">
      <alignment horizontal="center" vertical="center" wrapText="1"/>
    </xf>
    <xf numFmtId="49" fontId="25" fillId="0" borderId="33" xfId="0" applyNumberFormat="1" applyFont="1" applyFill="1" applyBorder="1" applyAlignment="1">
      <alignment horizontal="center" vertical="center" wrapText="1"/>
    </xf>
    <xf numFmtId="49" fontId="24" fillId="0" borderId="80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Fill="1" applyBorder="1" applyAlignment="1">
      <alignment horizontal="left" vertical="center" wrapText="1" indent="1"/>
    </xf>
    <xf numFmtId="49" fontId="12" fillId="0" borderId="80" xfId="0" applyNumberFormat="1" applyFont="1" applyFill="1" applyBorder="1" applyAlignment="1">
      <alignment horizontal="left" vertical="center" wrapText="1" indent="1"/>
    </xf>
    <xf numFmtId="49" fontId="12" fillId="0" borderId="33" xfId="0" applyNumberFormat="1" applyFont="1" applyFill="1" applyBorder="1" applyAlignment="1">
      <alignment horizontal="center" vertical="center" wrapText="1"/>
    </xf>
    <xf numFmtId="49" fontId="12" fillId="0" borderId="80" xfId="0" applyNumberFormat="1" applyFont="1" applyFill="1" applyBorder="1" applyAlignment="1">
      <alignment horizontal="center" vertical="center" wrapText="1"/>
    </xf>
    <xf numFmtId="49" fontId="12" fillId="3" borderId="82" xfId="0" quotePrefix="1" applyNumberFormat="1" applyFont="1" applyFill="1" applyBorder="1" applyAlignment="1">
      <alignment horizontal="center" vertical="center" wrapText="1"/>
    </xf>
    <xf numFmtId="49" fontId="12" fillId="3" borderId="83" xfId="0" quotePrefix="1" applyNumberFormat="1" applyFont="1" applyFill="1" applyBorder="1" applyAlignment="1">
      <alignment horizontal="center" vertical="center" wrapText="1"/>
    </xf>
    <xf numFmtId="1" fontId="12" fillId="0" borderId="24" xfId="0" applyNumberFormat="1" applyFont="1" applyFill="1" applyBorder="1" applyAlignment="1">
      <alignment horizontal="center" vertical="center" wrapText="1"/>
    </xf>
    <xf numFmtId="49" fontId="2" fillId="5" borderId="34" xfId="0" quotePrefix="1" applyNumberFormat="1" applyFont="1" applyFill="1" applyBorder="1" applyAlignment="1">
      <alignment horizontal="center" vertical="center" wrapText="1"/>
    </xf>
    <xf numFmtId="49" fontId="2" fillId="5" borderId="35" xfId="0" quotePrefix="1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49" fontId="12" fillId="3" borderId="40" xfId="0" applyNumberFormat="1" applyFont="1" applyFill="1" applyBorder="1" applyAlignment="1">
      <alignment horizontal="center" vertical="center" wrapText="1"/>
    </xf>
    <xf numFmtId="49" fontId="12" fillId="3" borderId="4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31" xfId="0" quotePrefix="1" applyNumberFormat="1" applyFont="1" applyFill="1" applyBorder="1" applyAlignment="1">
      <alignment horizontal="center" vertical="center" wrapText="1"/>
    </xf>
    <xf numFmtId="49" fontId="2" fillId="0" borderId="25" xfId="0" quotePrefix="1" applyNumberFormat="1" applyFont="1" applyFill="1" applyBorder="1" applyAlignment="1">
      <alignment horizontal="center" vertical="center" wrapText="1"/>
    </xf>
    <xf numFmtId="49" fontId="2" fillId="0" borderId="75" xfId="0" quotePrefix="1" applyNumberFormat="1" applyFont="1" applyFill="1" applyBorder="1" applyAlignment="1">
      <alignment horizontal="center" vertical="center" wrapText="1"/>
    </xf>
    <xf numFmtId="49" fontId="2" fillId="0" borderId="76" xfId="0" quotePrefix="1" applyNumberFormat="1" applyFont="1" applyFill="1" applyBorder="1" applyAlignment="1">
      <alignment horizontal="center" vertical="center" wrapText="1"/>
    </xf>
    <xf numFmtId="49" fontId="2" fillId="6" borderId="15" xfId="0" applyNumberFormat="1" applyFont="1" applyFill="1" applyBorder="1" applyAlignment="1">
      <alignment horizontal="center" vertical="center"/>
    </xf>
    <xf numFmtId="49" fontId="2" fillId="6" borderId="16" xfId="0" applyNumberFormat="1" applyFont="1" applyFill="1" applyBorder="1" applyAlignment="1">
      <alignment horizontal="center" vertical="center"/>
    </xf>
    <xf numFmtId="49" fontId="3" fillId="0" borderId="17" xfId="0" applyNumberFormat="1" applyFont="1" applyFill="1" applyBorder="1" applyAlignment="1">
      <alignment horizontal="center" vertical="center"/>
    </xf>
    <xf numFmtId="49" fontId="3" fillId="0" borderId="19" xfId="0" applyNumberFormat="1" applyFont="1" applyFill="1" applyBorder="1" applyAlignment="1">
      <alignment horizontal="center" vertical="center"/>
    </xf>
    <xf numFmtId="49" fontId="3" fillId="0" borderId="29" xfId="0" applyNumberFormat="1" applyFont="1" applyBorder="1" applyAlignment="1">
      <alignment horizontal="center" vertical="center"/>
    </xf>
    <xf numFmtId="49" fontId="3" fillId="0" borderId="53" xfId="0" applyNumberFormat="1" applyFont="1" applyBorder="1" applyAlignment="1">
      <alignment horizontal="center" vertical="center"/>
    </xf>
    <xf numFmtId="49" fontId="3" fillId="0" borderId="30" xfId="0" applyNumberFormat="1" applyFont="1" applyBorder="1" applyAlignment="1">
      <alignment horizontal="center" vertical="center"/>
    </xf>
    <xf numFmtId="49" fontId="12" fillId="0" borderId="33" xfId="0" applyNumberFormat="1" applyFont="1" applyBorder="1" applyAlignment="1">
      <alignment horizontal="left" vertical="center" wrapText="1" indent="1"/>
    </xf>
    <xf numFmtId="49" fontId="18" fillId="0" borderId="33" xfId="0" applyNumberFormat="1" applyFont="1" applyBorder="1" applyAlignment="1">
      <alignment horizontal="center" vertical="center" wrapText="1"/>
    </xf>
    <xf numFmtId="49" fontId="18" fillId="0" borderId="33" xfId="0" applyNumberFormat="1" applyFont="1" applyBorder="1" applyAlignment="1">
      <alignment horizontal="center" vertical="center"/>
    </xf>
    <xf numFmtId="49" fontId="12" fillId="0" borderId="33" xfId="0" applyNumberFormat="1" applyFont="1" applyBorder="1" applyAlignment="1">
      <alignment horizontal="center" vertical="center"/>
    </xf>
    <xf numFmtId="1" fontId="2" fillId="6" borderId="15" xfId="0" applyNumberFormat="1" applyFont="1" applyFill="1" applyBorder="1" applyAlignment="1">
      <alignment horizontal="center" vertical="center" wrapText="1"/>
    </xf>
    <xf numFmtId="1" fontId="2" fillId="6" borderId="16" xfId="0" applyNumberFormat="1" applyFont="1" applyFill="1" applyBorder="1" applyAlignment="1">
      <alignment horizontal="center" vertical="center" wrapText="1"/>
    </xf>
    <xf numFmtId="1" fontId="12" fillId="0" borderId="47" xfId="0" applyNumberFormat="1" applyFont="1" applyBorder="1" applyAlignment="1">
      <alignment horizontal="center" vertical="center"/>
    </xf>
    <xf numFmtId="1" fontId="12" fillId="0" borderId="36" xfId="0" applyNumberFormat="1" applyFont="1" applyBorder="1" applyAlignment="1">
      <alignment horizontal="center" vertical="center"/>
    </xf>
    <xf numFmtId="1" fontId="12" fillId="0" borderId="20" xfId="0" applyNumberFormat="1" applyFont="1" applyBorder="1" applyAlignment="1">
      <alignment horizontal="center" vertical="center"/>
    </xf>
    <xf numFmtId="49" fontId="24" fillId="0" borderId="33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/>
    </xf>
    <xf numFmtId="49" fontId="13" fillId="6" borderId="15" xfId="0" quotePrefix="1" applyNumberFormat="1" applyFont="1" applyFill="1" applyBorder="1" applyAlignment="1">
      <alignment horizontal="center" vertical="center"/>
    </xf>
    <xf numFmtId="49" fontId="13" fillId="6" borderId="16" xfId="0" quotePrefix="1" applyNumberFormat="1" applyFont="1" applyFill="1" applyBorder="1" applyAlignment="1">
      <alignment horizontal="center" vertical="center"/>
    </xf>
    <xf numFmtId="49" fontId="2" fillId="6" borderId="15" xfId="0" applyNumberFormat="1" applyFont="1" applyFill="1" applyBorder="1" applyAlignment="1">
      <alignment horizontal="left" vertical="center" wrapText="1" indent="1"/>
    </xf>
    <xf numFmtId="49" fontId="2" fillId="6" borderId="16" xfId="0" applyNumberFormat="1" applyFont="1" applyFill="1" applyBorder="1" applyAlignment="1">
      <alignment horizontal="left" vertical="center" wrapText="1" indent="1"/>
    </xf>
    <xf numFmtId="49" fontId="2" fillId="6" borderId="15" xfId="0" applyNumberFormat="1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/>
    </xf>
    <xf numFmtId="49" fontId="12" fillId="0" borderId="36" xfId="0" applyNumberFormat="1" applyFont="1" applyBorder="1" applyAlignment="1">
      <alignment horizontal="center" vertical="center"/>
    </xf>
    <xf numFmtId="49" fontId="12" fillId="0" borderId="20" xfId="0" applyNumberFormat="1" applyFont="1" applyBorder="1" applyAlignment="1">
      <alignment horizontal="left" vertical="center" wrapText="1" indent="1"/>
    </xf>
    <xf numFmtId="49" fontId="12" fillId="0" borderId="36" xfId="0" applyNumberFormat="1" applyFont="1" applyBorder="1" applyAlignment="1">
      <alignment horizontal="left" vertical="center" wrapText="1" indent="1"/>
    </xf>
    <xf numFmtId="0" fontId="29" fillId="5" borderId="97" xfId="0" applyFont="1" applyFill="1" applyBorder="1" applyAlignment="1">
      <alignment horizontal="center" vertical="center" textRotation="90"/>
    </xf>
    <xf numFmtId="0" fontId="29" fillId="5" borderId="71" xfId="0" applyFont="1" applyFill="1" applyBorder="1" applyAlignment="1">
      <alignment horizontal="center" vertical="center" textRotation="90"/>
    </xf>
    <xf numFmtId="0" fontId="29" fillId="5" borderId="98" xfId="0" applyFont="1" applyFill="1" applyBorder="1" applyAlignment="1">
      <alignment horizontal="center" vertical="center" textRotation="90"/>
    </xf>
    <xf numFmtId="49" fontId="10" fillId="0" borderId="0" xfId="0" applyNumberFormat="1" applyFont="1" applyBorder="1" applyAlignment="1">
      <alignment horizontal="center" vertical="center"/>
    </xf>
    <xf numFmtId="0" fontId="29" fillId="0" borderId="77" xfId="0" applyFont="1" applyBorder="1" applyAlignment="1">
      <alignment horizontal="center" vertical="center" textRotation="90"/>
    </xf>
    <xf numFmtId="0" fontId="12" fillId="0" borderId="5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49" fontId="12" fillId="0" borderId="58" xfId="0" applyNumberFormat="1" applyFont="1" applyFill="1" applyBorder="1" applyAlignment="1">
      <alignment horizontal="center" vertical="center"/>
    </xf>
    <xf numFmtId="49" fontId="12" fillId="0" borderId="36" xfId="0" applyNumberFormat="1" applyFont="1" applyFill="1" applyBorder="1" applyAlignment="1">
      <alignment horizontal="center" vertical="center"/>
    </xf>
    <xf numFmtId="49" fontId="12" fillId="3" borderId="40" xfId="0" quotePrefix="1" applyNumberFormat="1" applyFont="1" applyFill="1" applyBorder="1" applyAlignment="1">
      <alignment horizontal="center" vertical="center" wrapText="1"/>
    </xf>
    <xf numFmtId="49" fontId="12" fillId="3" borderId="41" xfId="0" quotePrefix="1" applyNumberFormat="1" applyFont="1" applyFill="1" applyBorder="1" applyAlignment="1">
      <alignment horizontal="center" vertical="center" wrapText="1"/>
    </xf>
    <xf numFmtId="0" fontId="12" fillId="0" borderId="58" xfId="0" applyFont="1" applyBorder="1" applyAlignment="1">
      <alignment horizontal="left" vertical="center" wrapText="1" indent="1"/>
    </xf>
    <xf numFmtId="0" fontId="12" fillId="0" borderId="36" xfId="0" applyFont="1" applyBorder="1" applyAlignment="1">
      <alignment horizontal="left" vertical="center" wrapText="1" indent="1"/>
    </xf>
    <xf numFmtId="0" fontId="12" fillId="0" borderId="58" xfId="0" applyFont="1" applyBorder="1" applyAlignment="1">
      <alignment horizontal="center" vertical="center" wrapText="1"/>
    </xf>
    <xf numFmtId="49" fontId="12" fillId="0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5D5"/>
      <color rgb="FFFFFFC1"/>
      <color rgb="FFFFB9B9"/>
      <color rgb="FFFFFF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361950</xdr:colOff>
      <xdr:row>9</xdr:row>
      <xdr:rowOff>222250</xdr:rowOff>
    </xdr:from>
    <xdr:to>
      <xdr:col>27</xdr:col>
      <xdr:colOff>406400</xdr:colOff>
      <xdr:row>21</xdr:row>
      <xdr:rowOff>384175</xdr:rowOff>
    </xdr:to>
    <xdr:pic>
      <xdr:nvPicPr>
        <xdr:cNvPr id="2" name="Picture 1" descr="Figure2.gif">
          <a:extLst>
            <a:ext uri="{FF2B5EF4-FFF2-40B4-BE49-F238E27FC236}">
              <a16:creationId xmlns:a16="http://schemas.microsoft.com/office/drawing/2014/main" id="{D59E40CC-C77A-40DC-8CF7-29F2377D4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0" y="1784350"/>
          <a:ext cx="5273675" cy="473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EB755-44E3-4EFA-8FE0-06D8B3AC7380}">
  <dimension ref="A1:F5"/>
  <sheetViews>
    <sheetView tabSelected="1" workbookViewId="0">
      <selection activeCell="F18" sqref="F18"/>
    </sheetView>
  </sheetViews>
  <sheetFormatPr defaultColWidth="8.7109375" defaultRowHeight="15" x14ac:dyDescent="0.25"/>
  <cols>
    <col min="1" max="2" width="12.28515625" style="1" customWidth="1"/>
    <col min="3" max="3" width="15.42578125" style="1" customWidth="1"/>
    <col min="4" max="6" width="18.28515625" style="1" customWidth="1"/>
    <col min="7" max="16384" width="8.7109375" style="1"/>
  </cols>
  <sheetData>
    <row r="1" spans="1:6" ht="15.75" x14ac:dyDescent="0.25">
      <c r="A1" s="28" t="s">
        <v>45</v>
      </c>
    </row>
    <row r="3" spans="1:6" s="2" customFormat="1" ht="15.75" x14ac:dyDescent="0.25">
      <c r="A3" s="31" t="s">
        <v>46</v>
      </c>
      <c r="B3" s="30" t="s">
        <v>47</v>
      </c>
      <c r="C3" s="30" t="s">
        <v>48</v>
      </c>
      <c r="D3" s="30" t="s">
        <v>49</v>
      </c>
      <c r="E3" s="30"/>
      <c r="F3" s="9" t="s">
        <v>50</v>
      </c>
    </row>
    <row r="4" spans="1:6" s="2" customFormat="1" ht="15.75" x14ac:dyDescent="0.25">
      <c r="A4" s="32" t="s">
        <v>51</v>
      </c>
      <c r="B4" s="11" t="s">
        <v>53</v>
      </c>
      <c r="C4" s="11">
        <v>3</v>
      </c>
      <c r="D4" s="11" t="s">
        <v>55</v>
      </c>
      <c r="E4" s="11" t="s">
        <v>56</v>
      </c>
      <c r="F4" s="29" t="s">
        <v>57</v>
      </c>
    </row>
    <row r="5" spans="1:6" s="2" customFormat="1" ht="15.75" x14ac:dyDescent="0.25">
      <c r="A5" s="33" t="s">
        <v>52</v>
      </c>
      <c r="B5" s="12" t="s">
        <v>54</v>
      </c>
      <c r="C5" s="12">
        <v>3</v>
      </c>
      <c r="D5" s="12" t="s">
        <v>58</v>
      </c>
      <c r="E5" s="12" t="s">
        <v>59</v>
      </c>
      <c r="F5" s="4" t="s">
        <v>60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52C10-7661-411B-B030-8B97729D8E13}">
  <dimension ref="A1:E10"/>
  <sheetViews>
    <sheetView workbookViewId="0">
      <selection activeCell="D40" sqref="D40"/>
    </sheetView>
  </sheetViews>
  <sheetFormatPr defaultColWidth="8.7109375" defaultRowHeight="15" x14ac:dyDescent="0.25"/>
  <cols>
    <col min="1" max="1" width="17.5703125" style="1" customWidth="1"/>
    <col min="2" max="2" width="16.85546875" style="1" customWidth="1"/>
    <col min="3" max="5" width="15.7109375" style="1" customWidth="1"/>
    <col min="6" max="16384" width="8.7109375" style="1"/>
  </cols>
  <sheetData>
    <row r="1" spans="1:5" x14ac:dyDescent="0.25">
      <c r="A1" s="7" t="s">
        <v>13</v>
      </c>
    </row>
    <row r="3" spans="1:5" ht="15.75" x14ac:dyDescent="0.25">
      <c r="A3" s="477" t="s">
        <v>0</v>
      </c>
      <c r="B3" s="478"/>
      <c r="C3" s="479" t="s">
        <v>1</v>
      </c>
      <c r="D3" s="480"/>
      <c r="E3" s="480"/>
    </row>
    <row r="4" spans="1:5" ht="15.75" x14ac:dyDescent="0.25">
      <c r="A4" s="25">
        <v>0</v>
      </c>
      <c r="B4" s="26" t="s">
        <v>10</v>
      </c>
      <c r="C4" s="13">
        <v>0</v>
      </c>
      <c r="D4" s="14">
        <v>0</v>
      </c>
      <c r="E4" s="14">
        <v>0</v>
      </c>
    </row>
    <row r="5" spans="1:5" ht="15.75" x14ac:dyDescent="0.25">
      <c r="A5" s="15" t="s">
        <v>2</v>
      </c>
      <c r="B5" s="5" t="s">
        <v>6</v>
      </c>
      <c r="C5" s="16">
        <v>1</v>
      </c>
      <c r="D5" s="17">
        <v>0</v>
      </c>
      <c r="E5" s="17">
        <v>0</v>
      </c>
    </row>
    <row r="6" spans="1:5" ht="15.75" x14ac:dyDescent="0.25">
      <c r="A6" s="27">
        <v>1</v>
      </c>
      <c r="B6" s="5"/>
      <c r="C6" s="16">
        <v>1</v>
      </c>
      <c r="D6" s="17">
        <v>1</v>
      </c>
      <c r="E6" s="17">
        <v>0</v>
      </c>
    </row>
    <row r="7" spans="1:5" ht="15.75" x14ac:dyDescent="0.25">
      <c r="A7" s="15" t="s">
        <v>3</v>
      </c>
      <c r="B7" s="5" t="s">
        <v>7</v>
      </c>
      <c r="C7" s="16">
        <v>1</v>
      </c>
      <c r="D7" s="17">
        <v>1</v>
      </c>
      <c r="E7" s="17">
        <v>1</v>
      </c>
    </row>
    <row r="8" spans="1:5" ht="15.75" x14ac:dyDescent="0.25">
      <c r="A8" s="27">
        <v>2</v>
      </c>
      <c r="B8" s="5"/>
      <c r="C8" s="16">
        <v>2</v>
      </c>
      <c r="D8" s="17">
        <v>1</v>
      </c>
      <c r="E8" s="17">
        <v>1</v>
      </c>
    </row>
    <row r="9" spans="1:5" ht="15.75" x14ac:dyDescent="0.25">
      <c r="A9" s="15" t="s">
        <v>4</v>
      </c>
      <c r="B9" s="5" t="s">
        <v>8</v>
      </c>
      <c r="C9" s="16">
        <v>2</v>
      </c>
      <c r="D9" s="17">
        <v>2</v>
      </c>
      <c r="E9" s="17">
        <v>1</v>
      </c>
    </row>
    <row r="10" spans="1:5" ht="15.75" x14ac:dyDescent="0.25">
      <c r="A10" s="18" t="s">
        <v>5</v>
      </c>
      <c r="B10" s="6" t="s">
        <v>9</v>
      </c>
      <c r="C10" s="13">
        <v>2</v>
      </c>
      <c r="D10" s="14">
        <v>2</v>
      </c>
      <c r="E10" s="14">
        <v>2</v>
      </c>
    </row>
  </sheetData>
  <mergeCells count="2">
    <mergeCell ref="A3:B3"/>
    <mergeCell ref="C3:E3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EA0CE-6972-4D64-9A64-1EEB94D2E07A}">
  <dimension ref="A1:M15"/>
  <sheetViews>
    <sheetView workbookViewId="0">
      <selection activeCell="E10" sqref="E10"/>
    </sheetView>
  </sheetViews>
  <sheetFormatPr defaultColWidth="8.7109375" defaultRowHeight="15" x14ac:dyDescent="0.25"/>
  <cols>
    <col min="1" max="1" width="10.85546875" style="1" customWidth="1"/>
    <col min="2" max="2" width="15.28515625" style="1" customWidth="1"/>
    <col min="3" max="6" width="7.7109375" style="1" customWidth="1"/>
    <col min="7" max="7" width="12.140625" style="1" customWidth="1"/>
    <col min="8" max="8" width="5.140625" style="1" customWidth="1"/>
    <col min="9" max="9" width="10.85546875" style="1" customWidth="1"/>
    <col min="10" max="10" width="8.28515625" style="1" customWidth="1"/>
    <col min="11" max="12" width="8.7109375" style="1"/>
    <col min="13" max="13" width="15.7109375" style="1" customWidth="1"/>
    <col min="14" max="16384" width="8.7109375" style="1"/>
  </cols>
  <sheetData>
    <row r="1" spans="1:13" x14ac:dyDescent="0.25">
      <c r="A1" s="7" t="s">
        <v>12</v>
      </c>
    </row>
    <row r="2" spans="1:13" x14ac:dyDescent="0.25">
      <c r="A2" s="7" t="s">
        <v>11</v>
      </c>
    </row>
    <row r="3" spans="1:13" ht="15.75" thickBot="1" x14ac:dyDescent="0.3"/>
    <row r="4" spans="1:13" ht="35.450000000000003" customHeight="1" thickTop="1" thickBot="1" x14ac:dyDescent="0.3">
      <c r="A4" s="486" t="s">
        <v>0</v>
      </c>
      <c r="B4" s="486" t="s">
        <v>14</v>
      </c>
      <c r="C4" s="486" t="s">
        <v>1</v>
      </c>
      <c r="D4" s="486"/>
      <c r="E4" s="486"/>
      <c r="F4" s="486"/>
      <c r="G4" s="486" t="s">
        <v>15</v>
      </c>
      <c r="H4" s="486"/>
      <c r="I4" s="486" t="s">
        <v>18</v>
      </c>
      <c r="J4" s="486"/>
    </row>
    <row r="5" spans="1:13" ht="35.450000000000003" customHeight="1" thickTop="1" thickBot="1" x14ac:dyDescent="0.3">
      <c r="A5" s="486"/>
      <c r="B5" s="486"/>
      <c r="C5" s="10">
        <v>1</v>
      </c>
      <c r="D5" s="10">
        <v>2</v>
      </c>
      <c r="E5" s="10">
        <v>3</v>
      </c>
      <c r="F5" s="10">
        <v>4</v>
      </c>
      <c r="G5" s="10" t="s">
        <v>16</v>
      </c>
      <c r="H5" s="10" t="s">
        <v>17</v>
      </c>
      <c r="I5" s="10" t="s">
        <v>161</v>
      </c>
      <c r="J5" s="10" t="s">
        <v>19</v>
      </c>
    </row>
    <row r="6" spans="1:13" ht="23.45" customHeight="1" thickTop="1" thickBot="1" x14ac:dyDescent="0.3">
      <c r="A6" s="482" t="s">
        <v>41</v>
      </c>
      <c r="B6" s="36" t="s">
        <v>925</v>
      </c>
      <c r="C6" s="19">
        <v>0</v>
      </c>
      <c r="D6" s="19">
        <v>0</v>
      </c>
      <c r="E6" s="19">
        <v>0</v>
      </c>
      <c r="F6" s="20">
        <v>0</v>
      </c>
      <c r="G6" s="20">
        <v>0</v>
      </c>
      <c r="H6" s="20">
        <v>0</v>
      </c>
      <c r="I6" s="23" t="s">
        <v>29</v>
      </c>
      <c r="J6" s="20">
        <v>1</v>
      </c>
      <c r="K6" s="3">
        <f>2*1^2</f>
        <v>2</v>
      </c>
      <c r="L6" s="81" t="s">
        <v>413</v>
      </c>
      <c r="M6" s="481" t="s">
        <v>921</v>
      </c>
    </row>
    <row r="7" spans="1:13" ht="23.45" customHeight="1" thickTop="1" thickBot="1" x14ac:dyDescent="0.3">
      <c r="A7" s="487"/>
      <c r="B7" s="19" t="s">
        <v>20</v>
      </c>
      <c r="C7" s="19">
        <v>1</v>
      </c>
      <c r="D7" s="19">
        <v>0</v>
      </c>
      <c r="E7" s="19">
        <v>0</v>
      </c>
      <c r="F7" s="20">
        <v>0</v>
      </c>
      <c r="G7" s="20">
        <v>1</v>
      </c>
      <c r="H7" s="20">
        <v>2</v>
      </c>
      <c r="I7" s="23" t="s">
        <v>30</v>
      </c>
      <c r="J7" s="20">
        <v>2</v>
      </c>
      <c r="K7" s="3">
        <f>2*1^2</f>
        <v>2</v>
      </c>
      <c r="L7" s="81" t="s">
        <v>413</v>
      </c>
      <c r="M7" s="481"/>
    </row>
    <row r="8" spans="1:13" ht="23.45" customHeight="1" thickTop="1" thickBot="1" x14ac:dyDescent="0.3">
      <c r="A8" s="482" t="s">
        <v>42</v>
      </c>
      <c r="B8" s="19" t="s">
        <v>21</v>
      </c>
      <c r="C8" s="19">
        <v>1</v>
      </c>
      <c r="D8" s="19">
        <v>1</v>
      </c>
      <c r="E8" s="19">
        <v>0</v>
      </c>
      <c r="F8" s="20">
        <v>0</v>
      </c>
      <c r="G8" s="20">
        <v>2</v>
      </c>
      <c r="H8" s="20">
        <v>4</v>
      </c>
      <c r="I8" s="23" t="s">
        <v>34</v>
      </c>
      <c r="J8" s="20">
        <v>3</v>
      </c>
      <c r="K8" s="3">
        <f>2*2^2</f>
        <v>8</v>
      </c>
      <c r="L8" s="81" t="s">
        <v>412</v>
      </c>
      <c r="M8" s="481" t="s">
        <v>922</v>
      </c>
    </row>
    <row r="9" spans="1:13" ht="23.45" customHeight="1" thickTop="1" thickBot="1" x14ac:dyDescent="0.3">
      <c r="A9" s="483"/>
      <c r="B9" s="19" t="s">
        <v>22</v>
      </c>
      <c r="C9" s="19">
        <v>1</v>
      </c>
      <c r="D9" s="19">
        <v>1</v>
      </c>
      <c r="E9" s="19">
        <v>1</v>
      </c>
      <c r="F9" s="20">
        <v>0</v>
      </c>
      <c r="G9" s="20">
        <v>3</v>
      </c>
      <c r="H9" s="20">
        <v>6</v>
      </c>
      <c r="I9" s="23" t="s">
        <v>35</v>
      </c>
      <c r="J9" s="20">
        <v>4</v>
      </c>
      <c r="K9" s="3">
        <f>2*2^2</f>
        <v>8</v>
      </c>
      <c r="L9" s="81" t="s">
        <v>412</v>
      </c>
      <c r="M9" s="481"/>
    </row>
    <row r="10" spans="1:13" ht="23.45" customHeight="1" thickTop="1" thickBot="1" x14ac:dyDescent="0.3">
      <c r="A10" s="482" t="s">
        <v>43</v>
      </c>
      <c r="B10" s="19" t="s">
        <v>23</v>
      </c>
      <c r="C10" s="19">
        <v>1</v>
      </c>
      <c r="D10" s="19">
        <v>1</v>
      </c>
      <c r="E10" s="19">
        <v>1</v>
      </c>
      <c r="F10" s="20">
        <v>1</v>
      </c>
      <c r="G10" s="20">
        <v>4</v>
      </c>
      <c r="H10" s="20">
        <v>8</v>
      </c>
      <c r="I10" s="23" t="s">
        <v>36</v>
      </c>
      <c r="J10" s="20">
        <v>5</v>
      </c>
      <c r="K10" s="3">
        <f>2*3^2</f>
        <v>18</v>
      </c>
      <c r="L10" s="81" t="s">
        <v>411</v>
      </c>
      <c r="M10" s="481" t="s">
        <v>923</v>
      </c>
    </row>
    <row r="11" spans="1:13" ht="23.45" customHeight="1" thickTop="1" thickBot="1" x14ac:dyDescent="0.3">
      <c r="A11" s="483"/>
      <c r="B11" s="19" t="s">
        <v>24</v>
      </c>
      <c r="C11" s="19">
        <v>2</v>
      </c>
      <c r="D11" s="19">
        <v>1</v>
      </c>
      <c r="E11" s="19">
        <v>1</v>
      </c>
      <c r="F11" s="20">
        <v>1</v>
      </c>
      <c r="G11" s="20">
        <v>5</v>
      </c>
      <c r="H11" s="20">
        <v>10</v>
      </c>
      <c r="I11" s="23" t="s">
        <v>37</v>
      </c>
      <c r="J11" s="20">
        <v>6</v>
      </c>
      <c r="K11" s="3">
        <f>2*3^2</f>
        <v>18</v>
      </c>
      <c r="L11" s="81" t="s">
        <v>411</v>
      </c>
      <c r="M11" s="481"/>
    </row>
    <row r="12" spans="1:13" ht="23.45" customHeight="1" thickTop="1" thickBot="1" x14ac:dyDescent="0.3">
      <c r="A12" s="484" t="s">
        <v>44</v>
      </c>
      <c r="B12" s="19" t="s">
        <v>25</v>
      </c>
      <c r="C12" s="19">
        <v>2</v>
      </c>
      <c r="D12" s="19">
        <v>2</v>
      </c>
      <c r="E12" s="19">
        <v>1</v>
      </c>
      <c r="F12" s="20">
        <v>1</v>
      </c>
      <c r="G12" s="20">
        <v>6</v>
      </c>
      <c r="H12" s="20">
        <v>12</v>
      </c>
      <c r="I12" s="23" t="s">
        <v>38</v>
      </c>
      <c r="J12" s="20">
        <v>7</v>
      </c>
      <c r="K12" s="3">
        <f>2*4^2</f>
        <v>32</v>
      </c>
      <c r="L12" s="81" t="s">
        <v>410</v>
      </c>
      <c r="M12" s="481" t="s">
        <v>924</v>
      </c>
    </row>
    <row r="13" spans="1:13" ht="23.45" customHeight="1" thickTop="1" thickBot="1" x14ac:dyDescent="0.3">
      <c r="A13" s="485"/>
      <c r="B13" s="21" t="s">
        <v>26</v>
      </c>
      <c r="C13" s="21">
        <v>2</v>
      </c>
      <c r="D13" s="21">
        <v>2</v>
      </c>
      <c r="E13" s="21">
        <v>2</v>
      </c>
      <c r="F13" s="21">
        <v>1</v>
      </c>
      <c r="G13" s="21">
        <v>7</v>
      </c>
      <c r="H13" s="21">
        <v>14</v>
      </c>
      <c r="I13" s="24" t="s">
        <v>39</v>
      </c>
      <c r="J13" s="21">
        <v>8</v>
      </c>
      <c r="K13" s="3">
        <f>2*4^2</f>
        <v>32</v>
      </c>
      <c r="L13" s="81" t="s">
        <v>410</v>
      </c>
      <c r="M13" s="481"/>
    </row>
    <row r="14" spans="1:13" ht="23.45" customHeight="1" thickTop="1" thickBot="1" x14ac:dyDescent="0.3">
      <c r="A14" s="22" t="s">
        <v>28</v>
      </c>
      <c r="B14" s="21" t="s">
        <v>27</v>
      </c>
      <c r="C14" s="21">
        <v>2</v>
      </c>
      <c r="D14" s="21">
        <v>2</v>
      </c>
      <c r="E14" s="21">
        <v>2</v>
      </c>
      <c r="F14" s="21">
        <v>2</v>
      </c>
      <c r="G14" s="21">
        <v>8</v>
      </c>
      <c r="H14" s="21">
        <v>16</v>
      </c>
      <c r="I14" s="24" t="s">
        <v>40</v>
      </c>
      <c r="J14" s="21">
        <v>9</v>
      </c>
    </row>
    <row r="15" spans="1:13" ht="15.75" thickTop="1" x14ac:dyDescent="0.25"/>
  </sheetData>
  <mergeCells count="13">
    <mergeCell ref="I4:J4"/>
    <mergeCell ref="A6:A7"/>
    <mergeCell ref="A4:A5"/>
    <mergeCell ref="B4:B5"/>
    <mergeCell ref="C4:F4"/>
    <mergeCell ref="G4:H4"/>
    <mergeCell ref="M6:M7"/>
    <mergeCell ref="M8:M9"/>
    <mergeCell ref="M10:M11"/>
    <mergeCell ref="M12:M13"/>
    <mergeCell ref="A8:A9"/>
    <mergeCell ref="A10:A11"/>
    <mergeCell ref="A12:A13"/>
  </mergeCells>
  <pageMargins left="0.7" right="0.7" top="0.75" bottom="0.75" header="0.3" footer="0.3"/>
  <pageSetup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25F9B-6A4F-4E8E-9E81-44F32A6CE32C}">
  <dimension ref="A1:G14"/>
  <sheetViews>
    <sheetView workbookViewId="0">
      <selection activeCell="P24" sqref="P24"/>
    </sheetView>
  </sheetViews>
  <sheetFormatPr defaultColWidth="9.140625" defaultRowHeight="15" x14ac:dyDescent="0.25"/>
  <cols>
    <col min="1" max="7" width="18.7109375" style="1" customWidth="1"/>
    <col min="8" max="16384" width="9.140625" style="1"/>
  </cols>
  <sheetData>
    <row r="1" spans="1:7" x14ac:dyDescent="0.25">
      <c r="A1" s="262" t="s">
        <v>860</v>
      </c>
    </row>
    <row r="2" spans="1:7" ht="15.75" thickBot="1" x14ac:dyDescent="0.3"/>
    <row r="3" spans="1:7" ht="60" customHeight="1" thickBot="1" x14ac:dyDescent="0.3">
      <c r="A3" s="278" t="s">
        <v>854</v>
      </c>
      <c r="B3" s="278" t="s">
        <v>862</v>
      </c>
      <c r="C3" s="279" t="s">
        <v>863</v>
      </c>
      <c r="D3" s="280" t="s">
        <v>855</v>
      </c>
      <c r="E3" s="281" t="s">
        <v>856</v>
      </c>
      <c r="F3" s="281" t="s">
        <v>857</v>
      </c>
      <c r="G3" s="282" t="s">
        <v>858</v>
      </c>
    </row>
    <row r="4" spans="1:7" ht="30" customHeight="1" x14ac:dyDescent="0.25">
      <c r="A4" s="275">
        <v>1</v>
      </c>
      <c r="B4" s="263" t="s">
        <v>861</v>
      </c>
      <c r="C4" s="271">
        <v>0</v>
      </c>
      <c r="D4" s="263">
        <v>1</v>
      </c>
      <c r="E4" s="264">
        <v>0</v>
      </c>
      <c r="F4" s="264">
        <v>0</v>
      </c>
      <c r="G4" s="265">
        <v>0</v>
      </c>
    </row>
    <row r="5" spans="1:7" ht="30" customHeight="1" x14ac:dyDescent="0.25">
      <c r="A5" s="276">
        <v>2</v>
      </c>
      <c r="B5" s="266" t="s">
        <v>869</v>
      </c>
      <c r="C5" s="272" t="s">
        <v>868</v>
      </c>
      <c r="D5" s="266" t="s">
        <v>859</v>
      </c>
      <c r="E5" s="261">
        <v>1</v>
      </c>
      <c r="F5" s="261">
        <v>0</v>
      </c>
      <c r="G5" s="267">
        <v>0</v>
      </c>
    </row>
    <row r="6" spans="1:7" ht="30" customHeight="1" x14ac:dyDescent="0.25">
      <c r="A6" s="276">
        <v>3</v>
      </c>
      <c r="B6" s="266">
        <v>3</v>
      </c>
      <c r="C6" s="273" t="s">
        <v>867</v>
      </c>
      <c r="D6" s="266" t="s">
        <v>859</v>
      </c>
      <c r="E6" s="261" t="s">
        <v>859</v>
      </c>
      <c r="F6" s="261">
        <v>1</v>
      </c>
      <c r="G6" s="267">
        <v>0</v>
      </c>
    </row>
    <row r="7" spans="1:7" ht="30" customHeight="1" thickBot="1" x14ac:dyDescent="0.3">
      <c r="A7" s="277">
        <v>4</v>
      </c>
      <c r="B7" s="268">
        <v>4</v>
      </c>
      <c r="C7" s="274" t="s">
        <v>873</v>
      </c>
      <c r="D7" s="268" t="s">
        <v>859</v>
      </c>
      <c r="E7" s="269" t="s">
        <v>859</v>
      </c>
      <c r="F7" s="269" t="s">
        <v>859</v>
      </c>
      <c r="G7" s="270">
        <v>1</v>
      </c>
    </row>
    <row r="9" spans="1:7" s="257" customFormat="1" ht="30" customHeight="1" x14ac:dyDescent="0.25">
      <c r="A9" s="257" t="s">
        <v>872</v>
      </c>
    </row>
    <row r="10" spans="1:7" s="257" customFormat="1" ht="30" customHeight="1" x14ac:dyDescent="0.25">
      <c r="A10" s="257" t="s">
        <v>871</v>
      </c>
    </row>
    <row r="11" spans="1:7" s="257" customFormat="1" ht="30" customHeight="1" x14ac:dyDescent="0.25">
      <c r="A11" s="257" t="s">
        <v>1131</v>
      </c>
    </row>
    <row r="12" spans="1:7" ht="30" customHeight="1" x14ac:dyDescent="0.25">
      <c r="A12" s="257" t="s">
        <v>870</v>
      </c>
    </row>
    <row r="13" spans="1:7" s="257" customFormat="1" ht="30" customHeight="1" x14ac:dyDescent="0.25">
      <c r="A13" s="257" t="s">
        <v>874</v>
      </c>
    </row>
    <row r="14" spans="1:7" s="257" customFormat="1" ht="30" customHeight="1" x14ac:dyDescent="0.25">
      <c r="A14" s="257" t="s">
        <v>875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6322B-863C-43DE-AFA7-487CCD03FDF1}">
  <dimension ref="A1:H29"/>
  <sheetViews>
    <sheetView topLeftCell="A13" workbookViewId="0">
      <selection activeCell="H28" sqref="H28"/>
    </sheetView>
  </sheetViews>
  <sheetFormatPr defaultColWidth="9.140625" defaultRowHeight="15" x14ac:dyDescent="0.25"/>
  <cols>
    <col min="1" max="6" width="15.28515625" style="1" customWidth="1"/>
    <col min="7" max="16384" width="9.140625" style="1"/>
  </cols>
  <sheetData>
    <row r="1" spans="1:8" x14ac:dyDescent="0.25">
      <c r="A1" s="8" t="s">
        <v>931</v>
      </c>
    </row>
    <row r="3" spans="1:8" ht="36" customHeight="1" thickBot="1" x14ac:dyDescent="0.3">
      <c r="A3" s="319" t="s">
        <v>929</v>
      </c>
      <c r="B3" s="318" t="s">
        <v>930</v>
      </c>
      <c r="C3" s="318" t="s">
        <v>1095</v>
      </c>
      <c r="D3" s="418" t="s">
        <v>1096</v>
      </c>
      <c r="E3" s="320" t="s">
        <v>1097</v>
      </c>
    </row>
    <row r="4" spans="1:8" ht="18" customHeight="1" x14ac:dyDescent="0.25">
      <c r="A4" s="344">
        <v>-1</v>
      </c>
      <c r="B4" s="344">
        <f>ABS(A4)-1</f>
        <v>0</v>
      </c>
      <c r="C4" s="344">
        <f>B4^2</f>
        <v>0</v>
      </c>
      <c r="D4" s="344">
        <f>SUM(C4)</f>
        <v>0</v>
      </c>
      <c r="E4" s="344">
        <f>D4-1</f>
        <v>-1</v>
      </c>
    </row>
    <row r="5" spans="1:8" ht="18" customHeight="1" x14ac:dyDescent="0.25">
      <c r="A5" s="345">
        <v>1</v>
      </c>
      <c r="B5" s="345">
        <f>0-A5</f>
        <v>-1</v>
      </c>
      <c r="C5" s="345">
        <f t="shared" ref="C5:C12" si="0">B5^2</f>
        <v>1</v>
      </c>
      <c r="D5" s="345">
        <f>SUM(C4:C5)</f>
        <v>1</v>
      </c>
      <c r="E5" s="345">
        <f t="shared" ref="E5:E12" si="1">D5-1</f>
        <v>0</v>
      </c>
    </row>
    <row r="6" spans="1:8" ht="18" customHeight="1" x14ac:dyDescent="0.25">
      <c r="A6" s="345">
        <v>-2</v>
      </c>
      <c r="B6" s="345">
        <f>ABS(A6)-1</f>
        <v>1</v>
      </c>
      <c r="C6" s="345">
        <f t="shared" si="0"/>
        <v>1</v>
      </c>
      <c r="D6" s="345">
        <f>SUM(C4:C6)</f>
        <v>2</v>
      </c>
      <c r="E6" s="345">
        <f t="shared" si="1"/>
        <v>1</v>
      </c>
    </row>
    <row r="7" spans="1:8" ht="18" customHeight="1" x14ac:dyDescent="0.25">
      <c r="A7" s="345">
        <v>2</v>
      </c>
      <c r="B7" s="345">
        <f>0-A7</f>
        <v>-2</v>
      </c>
      <c r="C7" s="345">
        <f t="shared" si="0"/>
        <v>4</v>
      </c>
      <c r="D7" s="345">
        <f>SUM(C4:C7)</f>
        <v>6</v>
      </c>
      <c r="E7" s="345">
        <f t="shared" si="1"/>
        <v>5</v>
      </c>
    </row>
    <row r="8" spans="1:8" ht="18" customHeight="1" x14ac:dyDescent="0.25">
      <c r="A8" s="345">
        <v>-3</v>
      </c>
      <c r="B8" s="345">
        <f>ABS(A8)-1</f>
        <v>2</v>
      </c>
      <c r="C8" s="345">
        <f t="shared" si="0"/>
        <v>4</v>
      </c>
      <c r="D8" s="345">
        <f>SUM(C4:C8)</f>
        <v>10</v>
      </c>
      <c r="E8" s="345">
        <f t="shared" si="1"/>
        <v>9</v>
      </c>
    </row>
    <row r="9" spans="1:8" ht="18" customHeight="1" x14ac:dyDescent="0.25">
      <c r="A9" s="345">
        <v>3</v>
      </c>
      <c r="B9" s="345">
        <f>0-A9</f>
        <v>-3</v>
      </c>
      <c r="C9" s="345">
        <f t="shared" si="0"/>
        <v>9</v>
      </c>
      <c r="D9" s="345">
        <f>SUM(C4:C9)</f>
        <v>19</v>
      </c>
      <c r="E9" s="345">
        <f t="shared" si="1"/>
        <v>18</v>
      </c>
    </row>
    <row r="10" spans="1:8" ht="18" customHeight="1" x14ac:dyDescent="0.25">
      <c r="A10" s="345">
        <v>-4</v>
      </c>
      <c r="B10" s="345">
        <f>ABS(A10)-1</f>
        <v>3</v>
      </c>
      <c r="C10" s="345">
        <f t="shared" si="0"/>
        <v>9</v>
      </c>
      <c r="D10" s="345">
        <f>SUM(C4:C10)</f>
        <v>28</v>
      </c>
      <c r="E10" s="345">
        <f t="shared" si="1"/>
        <v>27</v>
      </c>
    </row>
    <row r="11" spans="1:8" ht="18" customHeight="1" x14ac:dyDescent="0.25">
      <c r="A11" s="345">
        <v>4</v>
      </c>
      <c r="B11" s="345">
        <f>0-A11</f>
        <v>-4</v>
      </c>
      <c r="C11" s="345">
        <f t="shared" si="0"/>
        <v>16</v>
      </c>
      <c r="D11" s="345">
        <f>SUM(C4:C11)</f>
        <v>44</v>
      </c>
      <c r="E11" s="345">
        <f t="shared" si="1"/>
        <v>43</v>
      </c>
    </row>
    <row r="12" spans="1:8" ht="18" customHeight="1" x14ac:dyDescent="0.25">
      <c r="A12" s="345">
        <v>-5</v>
      </c>
      <c r="B12" s="345">
        <f>ABS(A12)-1</f>
        <v>4</v>
      </c>
      <c r="C12" s="345">
        <f t="shared" si="0"/>
        <v>16</v>
      </c>
      <c r="D12" s="345">
        <f>SUM(C4:C12)</f>
        <v>60</v>
      </c>
      <c r="E12" s="345">
        <f t="shared" si="1"/>
        <v>59</v>
      </c>
    </row>
    <row r="13" spans="1:8" x14ac:dyDescent="0.25">
      <c r="A13" s="3"/>
      <c r="B13" s="3"/>
      <c r="C13" s="3"/>
      <c r="D13" s="3"/>
      <c r="E13" s="3"/>
    </row>
    <row r="14" spans="1:8" x14ac:dyDescent="0.25">
      <c r="A14" s="321" t="s">
        <v>935</v>
      </c>
      <c r="B14" s="3"/>
      <c r="C14" s="3"/>
      <c r="D14" s="3"/>
      <c r="E14" s="3"/>
    </row>
    <row r="15" spans="1:8" x14ac:dyDescent="0.25">
      <c r="A15" s="3"/>
      <c r="B15" s="3"/>
      <c r="C15" s="3"/>
      <c r="D15" s="3"/>
      <c r="E15" s="3"/>
    </row>
    <row r="16" spans="1:8" ht="36" customHeight="1" thickBot="1" x14ac:dyDescent="0.3">
      <c r="A16" s="319" t="s">
        <v>932</v>
      </c>
      <c r="B16" s="318" t="s">
        <v>926</v>
      </c>
      <c r="C16" s="318" t="s">
        <v>927</v>
      </c>
      <c r="D16" s="318" t="s">
        <v>880</v>
      </c>
      <c r="E16" s="318" t="s">
        <v>933</v>
      </c>
      <c r="F16" s="320" t="s">
        <v>934</v>
      </c>
      <c r="G16" s="3"/>
      <c r="H16" s="3"/>
    </row>
    <row r="17" spans="1:8" ht="18" customHeight="1" x14ac:dyDescent="0.25">
      <c r="A17" s="415" t="s">
        <v>936</v>
      </c>
      <c r="B17" s="416">
        <v>-1</v>
      </c>
      <c r="C17" s="416">
        <v>0</v>
      </c>
      <c r="D17" s="416">
        <v>0</v>
      </c>
      <c r="E17" s="417" t="s">
        <v>1094</v>
      </c>
      <c r="F17" s="416">
        <f>E4</f>
        <v>-1</v>
      </c>
      <c r="G17" s="3"/>
      <c r="H17" s="3"/>
    </row>
    <row r="18" spans="1:8" ht="18" customHeight="1" x14ac:dyDescent="0.25">
      <c r="A18" s="412" t="s">
        <v>937</v>
      </c>
      <c r="B18" s="414">
        <v>-1</v>
      </c>
      <c r="C18" s="414">
        <v>-1</v>
      </c>
      <c r="D18" s="414">
        <v>0</v>
      </c>
      <c r="E18" s="413" t="s">
        <v>941</v>
      </c>
      <c r="F18" s="414">
        <f>E4+E4</f>
        <v>-2</v>
      </c>
      <c r="H18" s="3"/>
    </row>
    <row r="19" spans="1:8" ht="18" customHeight="1" x14ac:dyDescent="0.25">
      <c r="A19" s="322" t="s">
        <v>938</v>
      </c>
      <c r="B19" s="261">
        <v>1</v>
      </c>
      <c r="C19" s="261">
        <v>-1</v>
      </c>
      <c r="D19" s="261">
        <v>0</v>
      </c>
      <c r="E19" s="323" t="s">
        <v>945</v>
      </c>
      <c r="F19" s="261">
        <f>E5+E4</f>
        <v>-1</v>
      </c>
      <c r="H19" s="3"/>
    </row>
    <row r="20" spans="1:8" ht="18" customHeight="1" x14ac:dyDescent="0.25">
      <c r="A20" s="428" t="s">
        <v>939</v>
      </c>
      <c r="B20" s="429">
        <v>1</v>
      </c>
      <c r="C20" s="429">
        <v>1</v>
      </c>
      <c r="D20" s="429">
        <v>0</v>
      </c>
      <c r="E20" s="430" t="s">
        <v>946</v>
      </c>
      <c r="F20" s="429">
        <f>E5+E5</f>
        <v>0</v>
      </c>
    </row>
    <row r="21" spans="1:8" ht="18" customHeight="1" x14ac:dyDescent="0.25">
      <c r="A21" s="322" t="s">
        <v>940</v>
      </c>
      <c r="B21" s="261">
        <v>-2</v>
      </c>
      <c r="C21" s="261">
        <v>1</v>
      </c>
      <c r="D21" s="261">
        <v>0</v>
      </c>
      <c r="E21" s="323" t="s">
        <v>947</v>
      </c>
      <c r="F21" s="261">
        <f>E6+E5</f>
        <v>1</v>
      </c>
      <c r="G21" s="316">
        <v>1</v>
      </c>
    </row>
    <row r="22" spans="1:8" ht="18" customHeight="1" x14ac:dyDescent="0.25">
      <c r="A22" s="322" t="s">
        <v>21</v>
      </c>
      <c r="B22" s="261">
        <v>-2</v>
      </c>
      <c r="C22" s="261">
        <v>-2</v>
      </c>
      <c r="D22" s="261">
        <v>0</v>
      </c>
      <c r="E22" s="323" t="s">
        <v>942</v>
      </c>
      <c r="F22" s="261">
        <f t="shared" ref="F22:F28" si="2">E6+E6</f>
        <v>2</v>
      </c>
      <c r="G22" s="316">
        <v>2</v>
      </c>
    </row>
    <row r="23" spans="1:8" ht="18" customHeight="1" x14ac:dyDescent="0.25">
      <c r="A23" s="322" t="s">
        <v>22</v>
      </c>
      <c r="B23" s="261">
        <v>2</v>
      </c>
      <c r="C23" s="261">
        <v>2</v>
      </c>
      <c r="D23" s="261">
        <v>0</v>
      </c>
      <c r="E23" s="323" t="s">
        <v>948</v>
      </c>
      <c r="F23" s="261">
        <f t="shared" si="2"/>
        <v>10</v>
      </c>
      <c r="G23" s="316">
        <v>3</v>
      </c>
    </row>
    <row r="24" spans="1:8" ht="18" customHeight="1" x14ac:dyDescent="0.25">
      <c r="A24" s="322" t="s">
        <v>23</v>
      </c>
      <c r="B24" s="261">
        <v>-3</v>
      </c>
      <c r="C24" s="261">
        <v>-3</v>
      </c>
      <c r="D24" s="261">
        <v>0</v>
      </c>
      <c r="E24" s="323" t="s">
        <v>943</v>
      </c>
      <c r="F24" s="261">
        <f t="shared" si="2"/>
        <v>18</v>
      </c>
      <c r="G24" s="316">
        <v>4</v>
      </c>
    </row>
    <row r="25" spans="1:8" ht="18" customHeight="1" x14ac:dyDescent="0.25">
      <c r="A25" s="322" t="s">
        <v>24</v>
      </c>
      <c r="B25" s="261">
        <v>3</v>
      </c>
      <c r="C25" s="261">
        <v>3</v>
      </c>
      <c r="D25" s="261">
        <v>0</v>
      </c>
      <c r="E25" s="323" t="s">
        <v>949</v>
      </c>
      <c r="F25" s="261">
        <f t="shared" si="2"/>
        <v>36</v>
      </c>
      <c r="G25" s="316">
        <v>5</v>
      </c>
    </row>
    <row r="26" spans="1:8" ht="18" customHeight="1" x14ac:dyDescent="0.25">
      <c r="A26" s="322" t="s">
        <v>25</v>
      </c>
      <c r="B26" s="261">
        <v>-4</v>
      </c>
      <c r="C26" s="261">
        <v>-4</v>
      </c>
      <c r="D26" s="261">
        <v>0</v>
      </c>
      <c r="E26" s="323" t="s">
        <v>944</v>
      </c>
      <c r="F26" s="261">
        <f t="shared" si="2"/>
        <v>54</v>
      </c>
      <c r="G26" s="316">
        <v>6</v>
      </c>
    </row>
    <row r="27" spans="1:8" ht="18" customHeight="1" x14ac:dyDescent="0.25">
      <c r="A27" s="322" t="s">
        <v>26</v>
      </c>
      <c r="B27" s="261">
        <v>4</v>
      </c>
      <c r="C27" s="261">
        <v>4</v>
      </c>
      <c r="D27" s="261">
        <v>0</v>
      </c>
      <c r="E27" s="323" t="s">
        <v>950</v>
      </c>
      <c r="F27" s="261">
        <f t="shared" si="2"/>
        <v>86</v>
      </c>
      <c r="G27" s="316">
        <v>7</v>
      </c>
    </row>
    <row r="28" spans="1:8" ht="18" customHeight="1" x14ac:dyDescent="0.25">
      <c r="A28" s="322" t="s">
        <v>952</v>
      </c>
      <c r="B28" s="261">
        <v>-5</v>
      </c>
      <c r="C28" s="261">
        <v>-5</v>
      </c>
      <c r="D28" s="261">
        <v>0</v>
      </c>
      <c r="E28" s="323" t="s">
        <v>951</v>
      </c>
      <c r="F28" s="261">
        <f t="shared" si="2"/>
        <v>118</v>
      </c>
      <c r="G28" s="316">
        <v>8</v>
      </c>
    </row>
    <row r="29" spans="1:8" x14ac:dyDescent="0.25">
      <c r="B29" s="324"/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4E132-D6F1-446C-BF67-85CE94C69505}">
  <dimension ref="A1:AF149"/>
  <sheetViews>
    <sheetView zoomScaleNormal="100" workbookViewId="0">
      <pane ySplit="4" topLeftCell="A14" activePane="bottomLeft" state="frozen"/>
      <selection pane="bottomLeft" activeCell="E15" sqref="E15"/>
    </sheetView>
  </sheetViews>
  <sheetFormatPr defaultColWidth="8.7109375" defaultRowHeight="15" outlineLevelRow="1" x14ac:dyDescent="0.25"/>
  <cols>
    <col min="1" max="1" width="18.7109375" style="1" customWidth="1"/>
    <col min="2" max="2" width="3.7109375" style="1" customWidth="1"/>
    <col min="3" max="3" width="9.7109375" style="1" customWidth="1"/>
    <col min="4" max="4" width="18.7109375" style="1" customWidth="1"/>
    <col min="5" max="5" width="36.7109375" style="1" customWidth="1"/>
    <col min="6" max="7" width="18.7109375" style="388" customWidth="1"/>
    <col min="8" max="11" width="9.7109375" style="38" customWidth="1"/>
    <col min="12" max="13" width="18.7109375" style="38" customWidth="1"/>
    <col min="14" max="15" width="9.7109375" style="38" customWidth="1"/>
    <col min="16" max="16" width="9.7109375" style="1" customWidth="1"/>
    <col min="17" max="17" width="97.28515625" style="82" customWidth="1"/>
    <col min="18" max="16384" width="8.7109375" style="1"/>
  </cols>
  <sheetData>
    <row r="1" spans="1:32" ht="20.100000000000001" customHeight="1" thickBot="1" x14ac:dyDescent="0.3">
      <c r="A1" s="493" t="s">
        <v>916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</row>
    <row r="2" spans="1:32" s="8" customFormat="1" ht="33.950000000000003" customHeight="1" thickTop="1" thickBot="1" x14ac:dyDescent="0.25">
      <c r="A2" s="515"/>
      <c r="B2" s="506" t="s">
        <v>71</v>
      </c>
      <c r="C2" s="507"/>
      <c r="D2" s="508" t="s">
        <v>61</v>
      </c>
      <c r="E2" s="511" t="s">
        <v>732</v>
      </c>
      <c r="F2" s="389"/>
      <c r="G2" s="389"/>
      <c r="H2" s="513" t="s">
        <v>877</v>
      </c>
      <c r="I2" s="514"/>
      <c r="J2" s="340" t="s">
        <v>878</v>
      </c>
      <c r="K2" s="341" t="s">
        <v>879</v>
      </c>
      <c r="L2" s="494" t="s">
        <v>1125</v>
      </c>
      <c r="M2" s="502" t="s">
        <v>677</v>
      </c>
      <c r="N2" s="496" t="s">
        <v>678</v>
      </c>
      <c r="O2" s="497"/>
      <c r="P2" s="498"/>
      <c r="Q2" s="504" t="s">
        <v>891</v>
      </c>
    </row>
    <row r="3" spans="1:32" s="8" customFormat="1" ht="33.950000000000003" customHeight="1" thickTop="1" thickBot="1" x14ac:dyDescent="0.25">
      <c r="A3" s="516"/>
      <c r="B3" s="519" t="s">
        <v>716</v>
      </c>
      <c r="C3" s="346" t="s">
        <v>1078</v>
      </c>
      <c r="D3" s="509"/>
      <c r="E3" s="505"/>
      <c r="F3" s="399"/>
      <c r="G3" s="399"/>
      <c r="H3" s="476" t="s">
        <v>1128</v>
      </c>
      <c r="I3" s="476" t="s">
        <v>1129</v>
      </c>
      <c r="J3" s="476" t="s">
        <v>1130</v>
      </c>
      <c r="K3" s="342" t="s">
        <v>1127</v>
      </c>
      <c r="L3" s="495"/>
      <c r="M3" s="503"/>
      <c r="N3" s="499"/>
      <c r="O3" s="500"/>
      <c r="P3" s="501"/>
      <c r="Q3" s="505"/>
    </row>
    <row r="4" spans="1:32" s="8" customFormat="1" ht="33.950000000000003" customHeight="1" thickBot="1" x14ac:dyDescent="0.25">
      <c r="A4" s="516"/>
      <c r="B4" s="520"/>
      <c r="C4" s="425" t="s">
        <v>72</v>
      </c>
      <c r="D4" s="510"/>
      <c r="E4" s="512"/>
      <c r="F4" s="390" t="s">
        <v>74</v>
      </c>
      <c r="G4" s="390" t="s">
        <v>160</v>
      </c>
      <c r="H4" s="386" t="s">
        <v>913</v>
      </c>
      <c r="I4" s="386" t="s">
        <v>914</v>
      </c>
      <c r="J4" s="386" t="s">
        <v>928</v>
      </c>
      <c r="K4" s="386" t="s">
        <v>876</v>
      </c>
      <c r="L4" s="386" t="s">
        <v>1075</v>
      </c>
      <c r="M4" s="201" t="s">
        <v>675</v>
      </c>
      <c r="N4" s="431" t="s">
        <v>1132</v>
      </c>
      <c r="O4" s="431" t="s">
        <v>676</v>
      </c>
      <c r="P4" s="426" t="s">
        <v>17</v>
      </c>
      <c r="Q4" s="505"/>
    </row>
    <row r="5" spans="1:32" ht="36" customHeight="1" thickTop="1" thickBot="1" x14ac:dyDescent="0.3">
      <c r="A5" s="490" t="s">
        <v>936</v>
      </c>
      <c r="B5" s="381" t="s">
        <v>69</v>
      </c>
      <c r="C5" s="359">
        <f>VLOOKUP($H5,ES!$A$4:$E$12,5,FALSE)+IF($I5&lt;&gt;0,VLOOKUP($I5,ES!$A$4:$E$12,5,FALSE))+$J5</f>
        <v>-1</v>
      </c>
      <c r="D5" s="443" t="s">
        <v>1088</v>
      </c>
      <c r="E5" s="444" t="s">
        <v>1092</v>
      </c>
      <c r="F5" s="427" t="s">
        <v>154</v>
      </c>
      <c r="G5" s="427"/>
      <c r="H5" s="304">
        <v>-1</v>
      </c>
      <c r="I5" s="304">
        <v>0</v>
      </c>
      <c r="J5" s="304">
        <v>0</v>
      </c>
      <c r="K5" s="304" t="s">
        <v>69</v>
      </c>
      <c r="L5" s="304" t="str">
        <f>H5&amp;": "&amp;I5&amp;": "&amp;J5</f>
        <v>-1: 0: 0</v>
      </c>
      <c r="M5" s="371"/>
      <c r="N5" s="304"/>
      <c r="O5" s="371"/>
      <c r="P5" s="304"/>
      <c r="Q5" s="436" t="s">
        <v>1090</v>
      </c>
    </row>
    <row r="6" spans="1:32" ht="36" customHeight="1" thickTop="1" x14ac:dyDescent="0.25">
      <c r="A6" s="491"/>
      <c r="B6" s="381" t="s">
        <v>69</v>
      </c>
      <c r="C6" s="359">
        <f>VLOOKUP($H6,ES!$A$4:$E$12,5,FALSE)+IF($I6&lt;&gt;0,VLOOKUP($I6,ES!$A$4:$E$12,5,FALSE))+$J6</f>
        <v>-1</v>
      </c>
      <c r="D6" s="457" t="s">
        <v>1104</v>
      </c>
      <c r="E6" s="458" t="s">
        <v>888</v>
      </c>
      <c r="F6" s="459" t="s">
        <v>1089</v>
      </c>
      <c r="G6" s="459"/>
      <c r="H6" s="371">
        <v>-1</v>
      </c>
      <c r="I6" s="371">
        <v>0</v>
      </c>
      <c r="J6" s="371">
        <v>0</v>
      </c>
      <c r="K6" s="460">
        <v>2</v>
      </c>
      <c r="L6" s="371" t="str">
        <f>H6&amp;": "&amp;I6&amp;": "&amp;J6</f>
        <v>-1: 0: 0</v>
      </c>
      <c r="M6" s="371">
        <f>-M7-90</f>
        <v>-270</v>
      </c>
      <c r="N6" s="371">
        <f>MOD(M6,360)</f>
        <v>90</v>
      </c>
      <c r="O6" s="371"/>
      <c r="P6" s="371"/>
      <c r="Q6" s="436" t="s">
        <v>1109</v>
      </c>
    </row>
    <row r="7" spans="1:32" s="82" customFormat="1" ht="36" customHeight="1" x14ac:dyDescent="0.25">
      <c r="A7" s="491"/>
      <c r="B7" s="377" t="s">
        <v>69</v>
      </c>
      <c r="C7" s="376">
        <f>VLOOKUP($H7,ES!$A$4:$E$12,5,FALSE)+IF($I7&lt;&gt;0,VLOOKUP($I7,ES!$A$4:$E$12,5,FALSE))+$J7</f>
        <v>0</v>
      </c>
      <c r="D7" s="461"/>
      <c r="E7" s="462" t="s">
        <v>881</v>
      </c>
      <c r="F7" s="475" t="s">
        <v>1089</v>
      </c>
      <c r="G7" s="105"/>
      <c r="H7" s="289">
        <v>-1</v>
      </c>
      <c r="I7" s="289">
        <v>0</v>
      </c>
      <c r="J7" s="289">
        <v>1</v>
      </c>
      <c r="K7" s="289" t="s">
        <v>69</v>
      </c>
      <c r="L7" s="289" t="str">
        <f>H7&amp;": "&amp;I7&amp;": "&amp;J7</f>
        <v>-1: 0: 1</v>
      </c>
      <c r="M7" s="289">
        <v>180</v>
      </c>
      <c r="N7" s="289">
        <f>MOD(M7,360)</f>
        <v>180</v>
      </c>
      <c r="O7" s="289"/>
      <c r="P7" s="289"/>
      <c r="Q7" s="382" t="s">
        <v>918</v>
      </c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82" customFormat="1" ht="36" customHeight="1" x14ac:dyDescent="0.25">
      <c r="A8" s="491"/>
      <c r="B8" s="379" t="s">
        <v>69</v>
      </c>
      <c r="C8" s="437">
        <f>VLOOKUP($H8,ES!$A$4:$E$12,5,FALSE)+IF($I8&lt;&gt;0,VLOOKUP($I8,ES!$A$4:$E$12,5,FALSE))+$J8</f>
        <v>1</v>
      </c>
      <c r="D8" s="398" t="s">
        <v>665</v>
      </c>
      <c r="E8" s="385" t="s">
        <v>883</v>
      </c>
      <c r="F8" s="43"/>
      <c r="G8" s="43"/>
      <c r="H8" s="383">
        <v>-1</v>
      </c>
      <c r="I8" s="383">
        <v>0</v>
      </c>
      <c r="J8" s="383">
        <v>2</v>
      </c>
      <c r="K8" s="383" t="s">
        <v>69</v>
      </c>
      <c r="L8" s="383" t="str">
        <f>H8&amp;": "&amp;I8&amp;": "&amp;J8</f>
        <v>-1: 0: 2</v>
      </c>
      <c r="M8" s="383">
        <f>M7+90/1</f>
        <v>270</v>
      </c>
      <c r="N8" s="438">
        <f t="shared" ref="N8:N71" si="0">MOD(M8,360)</f>
        <v>270</v>
      </c>
      <c r="O8" s="438"/>
      <c r="P8" s="383"/>
      <c r="Q8" s="405" t="s">
        <v>1091</v>
      </c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82" customFormat="1" ht="36" customHeight="1" thickBot="1" x14ac:dyDescent="0.3">
      <c r="A9" s="492"/>
      <c r="B9" s="377" t="s">
        <v>69</v>
      </c>
      <c r="C9" s="376">
        <f>VLOOKUP($H9,ES!$A$4:$E$12,5,FALSE)+IF($I9&lt;&gt;0,VLOOKUP($I9,ES!$A$4:$E$12,5,FALSE))+$J9</f>
        <v>1</v>
      </c>
      <c r="D9" s="450" t="s">
        <v>1105</v>
      </c>
      <c r="E9" s="451" t="s">
        <v>882</v>
      </c>
      <c r="F9" s="439" t="s">
        <v>1089</v>
      </c>
      <c r="G9" s="439"/>
      <c r="H9" s="290">
        <v>-1</v>
      </c>
      <c r="I9" s="290">
        <v>0</v>
      </c>
      <c r="J9" s="290">
        <v>2</v>
      </c>
      <c r="K9" s="455">
        <v>2</v>
      </c>
      <c r="L9" s="290" t="str">
        <f>H9&amp;": "&amp;I9&amp;": "&amp;J9</f>
        <v>-1: 0: 2</v>
      </c>
      <c r="M9" s="290"/>
      <c r="N9" s="293">
        <f t="shared" si="0"/>
        <v>0</v>
      </c>
      <c r="O9" s="293"/>
      <c r="P9" s="293"/>
      <c r="Q9" s="366" t="s">
        <v>1109</v>
      </c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s="82" customFormat="1" ht="36" customHeight="1" thickTop="1" x14ac:dyDescent="0.25">
      <c r="A10" s="490" t="s">
        <v>937</v>
      </c>
      <c r="B10" s="381" t="s">
        <v>69</v>
      </c>
      <c r="C10" s="359">
        <f>VLOOKUP($H10,ES!$A$4:$E$12,5,FALSE)+IF($I10&lt;&gt;0,VLOOKUP($I10,ES!$A$4:$E$12,5,FALSE))+$J10</f>
        <v>-1</v>
      </c>
      <c r="D10" s="445" t="s">
        <v>1120</v>
      </c>
      <c r="E10" s="446" t="s">
        <v>1115</v>
      </c>
      <c r="F10" s="427"/>
      <c r="G10" s="427"/>
      <c r="H10" s="304">
        <v>-1</v>
      </c>
      <c r="I10" s="304">
        <v>-1</v>
      </c>
      <c r="J10" s="304">
        <v>1</v>
      </c>
      <c r="K10" s="304" t="s">
        <v>69</v>
      </c>
      <c r="L10" s="304" t="str">
        <f t="shared" ref="L10:L12" si="1">H10&amp;": "&amp;I10&amp;": "&amp;J10</f>
        <v>-1: -1: 1</v>
      </c>
      <c r="M10" s="371"/>
      <c r="N10" s="440">
        <f t="shared" si="0"/>
        <v>0</v>
      </c>
      <c r="O10" s="440"/>
      <c r="P10" s="304"/>
      <c r="Q10" s="298" t="s">
        <v>1124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s="82" customFormat="1" ht="36" customHeight="1" x14ac:dyDescent="0.25">
      <c r="A11" s="491"/>
      <c r="B11" s="377" t="s">
        <v>69</v>
      </c>
      <c r="C11" s="376">
        <f>VLOOKUP($H11,ES!$A$4:$E$12,5,FALSE)+IF($I11&lt;&gt;0,VLOOKUP($I11,ES!$A$4:$E$12,5,FALSE))+$J11</f>
        <v>0</v>
      </c>
      <c r="D11" s="473" t="s">
        <v>1118</v>
      </c>
      <c r="E11" s="447" t="s">
        <v>1113</v>
      </c>
      <c r="F11" s="475" t="s">
        <v>1089</v>
      </c>
      <c r="G11" s="105"/>
      <c r="H11" s="289">
        <v>-1</v>
      </c>
      <c r="I11" s="289">
        <v>-1</v>
      </c>
      <c r="J11" s="289">
        <v>2</v>
      </c>
      <c r="K11" s="289" t="s">
        <v>69</v>
      </c>
      <c r="L11" s="289" t="str">
        <f t="shared" si="1"/>
        <v>-1: -1: 2</v>
      </c>
      <c r="M11" s="289"/>
      <c r="N11" s="408">
        <f t="shared" si="0"/>
        <v>0</v>
      </c>
      <c r="O11" s="408"/>
      <c r="P11" s="289"/>
      <c r="Q11" s="382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s="82" customFormat="1" ht="36" customHeight="1" thickBot="1" x14ac:dyDescent="0.3">
      <c r="A12" s="492"/>
      <c r="B12" s="378" t="s">
        <v>69</v>
      </c>
      <c r="C12" s="360">
        <f>VLOOKUP($H12,ES!$A$4:$E$12,5,FALSE)+IF($I12&lt;&gt;0,VLOOKUP($I12,ES!$A$4:$E$12,5,FALSE))+$J12</f>
        <v>1</v>
      </c>
      <c r="D12" s="448" t="s">
        <v>1119</v>
      </c>
      <c r="E12" s="449" t="s">
        <v>1116</v>
      </c>
      <c r="F12" s="391"/>
      <c r="G12" s="391"/>
      <c r="H12" s="305">
        <v>-1</v>
      </c>
      <c r="I12" s="305">
        <v>-1</v>
      </c>
      <c r="J12" s="305">
        <v>3</v>
      </c>
      <c r="K12" s="305" t="s">
        <v>69</v>
      </c>
      <c r="L12" s="305" t="str">
        <f t="shared" si="1"/>
        <v>-1: -1: 3</v>
      </c>
      <c r="M12" s="372"/>
      <c r="N12" s="441">
        <f t="shared" si="0"/>
        <v>0</v>
      </c>
      <c r="O12" s="441"/>
      <c r="P12" s="305"/>
      <c r="Q12" s="442" t="s">
        <v>1124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s="82" customFormat="1" ht="36" customHeight="1" thickTop="1" thickBot="1" x14ac:dyDescent="0.3">
      <c r="A13" s="490" t="s">
        <v>938</v>
      </c>
      <c r="B13" s="311" t="s">
        <v>69</v>
      </c>
      <c r="C13" s="407">
        <f>VLOOKUP($H13,ES!$A$4:$E$12,5,FALSE)+IF($I13&lt;&gt;0,VLOOKUP($I13,ES!$A$4:$E$12,5,FALSE))+$J13+$K13</f>
        <v>0</v>
      </c>
      <c r="D13" s="285" t="s">
        <v>889</v>
      </c>
      <c r="E13" s="330" t="s">
        <v>884</v>
      </c>
      <c r="F13" s="393"/>
      <c r="G13" s="393"/>
      <c r="H13" s="288">
        <v>1</v>
      </c>
      <c r="I13" s="288">
        <v>-1</v>
      </c>
      <c r="J13" s="288">
        <v>0</v>
      </c>
      <c r="K13" s="292">
        <v>1</v>
      </c>
      <c r="L13" s="288" t="str">
        <f>H13&amp;": "&amp;I13&amp;": "&amp;J13</f>
        <v>1: -1: 0</v>
      </c>
      <c r="M13" s="288"/>
      <c r="N13" s="288">
        <f t="shared" si="0"/>
        <v>0</v>
      </c>
      <c r="O13" s="288"/>
      <c r="P13" s="288"/>
      <c r="Q13" s="287" t="s">
        <v>1114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s="82" customFormat="1" ht="36" customHeight="1" thickTop="1" x14ac:dyDescent="0.25">
      <c r="A14" s="491"/>
      <c r="B14" s="400" t="s">
        <v>69</v>
      </c>
      <c r="C14" s="435">
        <f>VLOOKUP($H14,ES!$A$4:$E$12,5,FALSE)+IF($I14&lt;&gt;0,VLOOKUP($I14,ES!$A$4:$E$12,5,FALSE))+$J14</f>
        <v>0</v>
      </c>
      <c r="D14" s="374" t="s">
        <v>890</v>
      </c>
      <c r="E14" s="375" t="s">
        <v>887</v>
      </c>
      <c r="F14" s="454"/>
      <c r="G14" s="394"/>
      <c r="H14" s="315">
        <v>1</v>
      </c>
      <c r="I14" s="315">
        <v>-1</v>
      </c>
      <c r="J14" s="315">
        <v>1</v>
      </c>
      <c r="K14" s="307" t="s">
        <v>69</v>
      </c>
      <c r="L14" s="315" t="str">
        <f>H14&amp;": "&amp;I14&amp;": "&amp;J14</f>
        <v>1: -1: 1</v>
      </c>
      <c r="M14" s="369"/>
      <c r="N14" s="315">
        <f t="shared" si="0"/>
        <v>0</v>
      </c>
      <c r="O14" s="369"/>
      <c r="P14" s="315"/>
      <c r="Q14" s="401" t="s">
        <v>1100</v>
      </c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s="299" customFormat="1" ht="36" customHeight="1" x14ac:dyDescent="0.25">
      <c r="A15" s="491"/>
      <c r="B15" s="377" t="s">
        <v>69</v>
      </c>
      <c r="C15" s="406">
        <f>VLOOKUP($H15,ES!$A$4:$E$12,5,FALSE)+IF($I15&lt;&gt;0,VLOOKUP($I15,ES!$A$4:$E$12,5,FALSE))+$J15</f>
        <v>0</v>
      </c>
      <c r="D15" s="453" t="s">
        <v>1107</v>
      </c>
      <c r="E15" s="451" t="s">
        <v>915</v>
      </c>
      <c r="F15" s="439" t="s">
        <v>1089</v>
      </c>
      <c r="G15" s="439"/>
      <c r="H15" s="293">
        <v>1</v>
      </c>
      <c r="I15" s="293">
        <v>-1</v>
      </c>
      <c r="J15" s="293">
        <v>1</v>
      </c>
      <c r="K15" s="456">
        <v>2</v>
      </c>
      <c r="L15" s="293" t="str">
        <f>H15&amp;": "&amp;I15&amp;": "&amp;J15</f>
        <v>1: -1: 1</v>
      </c>
      <c r="M15" s="293"/>
      <c r="N15" s="290">
        <f t="shared" si="0"/>
        <v>0</v>
      </c>
      <c r="O15" s="290"/>
      <c r="P15" s="290"/>
      <c r="Q15" s="366" t="s">
        <v>1109</v>
      </c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</row>
    <row r="16" spans="1:32" s="82" customFormat="1" ht="36" customHeight="1" thickBot="1" x14ac:dyDescent="0.3">
      <c r="A16" s="492"/>
      <c r="B16" s="378" t="s">
        <v>69</v>
      </c>
      <c r="C16" s="410">
        <f>VLOOKUP($H16,ES!$A$4:$E$12,5,FALSE)+IF($I16&lt;&gt;0,VLOOKUP($I16,ES!$A$4:$E$12,5,FALSE))+$J16</f>
        <v>1</v>
      </c>
      <c r="D16" s="363" t="s">
        <v>1098</v>
      </c>
      <c r="E16" s="339" t="s">
        <v>1083</v>
      </c>
      <c r="F16" s="402"/>
      <c r="G16" s="472"/>
      <c r="H16" s="309">
        <v>1</v>
      </c>
      <c r="I16" s="309">
        <v>-1</v>
      </c>
      <c r="J16" s="309">
        <v>2</v>
      </c>
      <c r="K16" s="364" t="s">
        <v>69</v>
      </c>
      <c r="L16" s="309" t="str">
        <f>H16&amp;": "&amp;I16&amp;": "&amp;J16</f>
        <v>1: -1: 2</v>
      </c>
      <c r="M16" s="370"/>
      <c r="N16" s="309">
        <f t="shared" si="0"/>
        <v>0</v>
      </c>
      <c r="O16" s="370"/>
      <c r="P16" s="317"/>
      <c r="Q16" s="41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s="82" customFormat="1" ht="36" customHeight="1" thickTop="1" x14ac:dyDescent="0.25">
      <c r="A17" s="490" t="s">
        <v>939</v>
      </c>
      <c r="B17" s="381" t="s">
        <v>69</v>
      </c>
      <c r="C17" s="433">
        <f>VLOOKUP($H17,ES!$A$4:$E$12,5,FALSE)+IF($I17&lt;&gt;0,VLOOKUP($I17,ES!$A$4:$E$12,5,FALSE))+$J17</f>
        <v>-1</v>
      </c>
      <c r="D17" s="365" t="s">
        <v>703</v>
      </c>
      <c r="E17" s="362" t="s">
        <v>885</v>
      </c>
      <c r="F17" s="392"/>
      <c r="G17" s="392" t="s">
        <v>705</v>
      </c>
      <c r="H17" s="351">
        <v>1</v>
      </c>
      <c r="I17" s="351">
        <v>1</v>
      </c>
      <c r="J17" s="351">
        <v>-1</v>
      </c>
      <c r="K17" s="351" t="s">
        <v>69</v>
      </c>
      <c r="L17" s="351" t="str">
        <f t="shared" ref="L17:L48" si="2">H17&amp;": "&amp;I17&amp;": "&amp;J17</f>
        <v>1: 1: -1</v>
      </c>
      <c r="M17" s="351"/>
      <c r="N17" s="434">
        <f t="shared" si="0"/>
        <v>0</v>
      </c>
      <c r="O17" s="434"/>
      <c r="P17" s="314"/>
      <c r="Q17" s="367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s="82" customFormat="1" ht="36" customHeight="1" thickBot="1" x14ac:dyDescent="0.3">
      <c r="A18" s="491"/>
      <c r="B18" s="377" t="s">
        <v>69</v>
      </c>
      <c r="C18" s="404">
        <f>VLOOKUP($H18,ES!$A$4:$E$12,5,FALSE)+IF($I18&lt;&gt;0,VLOOKUP($I18,ES!$A$4:$E$12,5,FALSE))+$J18</f>
        <v>-1</v>
      </c>
      <c r="D18" s="452" t="s">
        <v>1106</v>
      </c>
      <c r="E18" s="451" t="s">
        <v>886</v>
      </c>
      <c r="F18" s="439" t="s">
        <v>1089</v>
      </c>
      <c r="G18" s="439"/>
      <c r="H18" s="290">
        <v>1</v>
      </c>
      <c r="I18" s="290">
        <v>1</v>
      </c>
      <c r="J18" s="290">
        <v>-1</v>
      </c>
      <c r="K18" s="455">
        <v>2</v>
      </c>
      <c r="L18" s="290" t="str">
        <f>H18&amp;": "&amp;I18&amp;": "&amp;J18</f>
        <v>1: 1: -1</v>
      </c>
      <c r="M18" s="290"/>
      <c r="N18" s="290">
        <f t="shared" si="0"/>
        <v>0</v>
      </c>
      <c r="O18" s="290"/>
      <c r="P18" s="290"/>
      <c r="Q18" s="366" t="s">
        <v>1110</v>
      </c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s="82" customFormat="1" ht="36" customHeight="1" thickTop="1" thickBot="1" x14ac:dyDescent="0.3">
      <c r="A19" s="491"/>
      <c r="B19" s="423" t="s">
        <v>69</v>
      </c>
      <c r="C19" s="354">
        <f>VLOOKUP($H19,ES!$A$4:$E$12,5,FALSE)+IF($I19&lt;&gt;0,VLOOKUP($I19,ES!$A$4:$E$12,5,FALSE))+$J19</f>
        <v>0</v>
      </c>
      <c r="D19" s="286" t="s">
        <v>1082</v>
      </c>
      <c r="E19" s="330" t="s">
        <v>1081</v>
      </c>
      <c r="F19" s="393" t="s">
        <v>131</v>
      </c>
      <c r="G19" s="393" t="s">
        <v>1112</v>
      </c>
      <c r="H19" s="292">
        <v>1</v>
      </c>
      <c r="I19" s="292">
        <v>1</v>
      </c>
      <c r="J19" s="292">
        <v>0</v>
      </c>
      <c r="K19" s="292" t="s">
        <v>69</v>
      </c>
      <c r="L19" s="292" t="str">
        <f t="shared" si="2"/>
        <v>1: 1: 0</v>
      </c>
      <c r="M19" s="292"/>
      <c r="N19" s="288">
        <f t="shared" si="0"/>
        <v>0</v>
      </c>
      <c r="O19" s="288"/>
      <c r="P19" s="288"/>
      <c r="Q19" s="36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s="82" customFormat="1" ht="36" customHeight="1" thickTop="1" x14ac:dyDescent="0.25">
      <c r="A20" s="491"/>
      <c r="B20" s="379" t="s">
        <v>69</v>
      </c>
      <c r="C20" s="463">
        <f>VLOOKUP($H20,ES!$A$4:$E$12,5,FALSE)+IF($I20&lt;&gt;0,VLOOKUP($I20,ES!$A$4:$E$12,5,FALSE))+$J20</f>
        <v>1</v>
      </c>
      <c r="D20" s="387" t="s">
        <v>1121</v>
      </c>
      <c r="E20" s="375" t="s">
        <v>1122</v>
      </c>
      <c r="F20" s="464" t="s">
        <v>155</v>
      </c>
      <c r="G20" s="136" t="s">
        <v>1117</v>
      </c>
      <c r="H20" s="308">
        <v>1</v>
      </c>
      <c r="I20" s="308">
        <v>1</v>
      </c>
      <c r="J20" s="308">
        <v>1</v>
      </c>
      <c r="K20" s="308" t="s">
        <v>69</v>
      </c>
      <c r="L20" s="308" t="str">
        <f t="shared" si="2"/>
        <v>1: 1: 1</v>
      </c>
      <c r="M20" s="308"/>
      <c r="N20" s="295">
        <f t="shared" si="0"/>
        <v>0</v>
      </c>
      <c r="O20" s="295"/>
      <c r="P20" s="295"/>
      <c r="Q20" s="135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s="82" customFormat="1" ht="36" customHeight="1" thickBot="1" x14ac:dyDescent="0.3">
      <c r="A21" s="492"/>
      <c r="B21" s="465" t="s">
        <v>69</v>
      </c>
      <c r="C21" s="466">
        <f>VLOOKUP($H21,ES!$A$4:$E$12,5,FALSE)+IF($I21&lt;&gt;0,VLOOKUP($I21,ES!$A$4:$E$12,5,FALSE))+$J21</f>
        <v>1</v>
      </c>
      <c r="D21" s="467" t="s">
        <v>1108</v>
      </c>
      <c r="E21" s="468" t="s">
        <v>1123</v>
      </c>
      <c r="F21" s="474" t="s">
        <v>1089</v>
      </c>
      <c r="G21" s="469"/>
      <c r="H21" s="317">
        <v>1</v>
      </c>
      <c r="I21" s="317">
        <v>1</v>
      </c>
      <c r="J21" s="317">
        <v>1</v>
      </c>
      <c r="K21" s="470">
        <v>2</v>
      </c>
      <c r="L21" s="317" t="str">
        <f>H21&amp;": "&amp;I21&amp;": "&amp;J21</f>
        <v>1: 1: 1</v>
      </c>
      <c r="M21" s="317"/>
      <c r="N21" s="317">
        <f t="shared" si="0"/>
        <v>0</v>
      </c>
      <c r="O21" s="317"/>
      <c r="P21" s="317"/>
      <c r="Q21" s="471" t="s">
        <v>1109</v>
      </c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s="82" customFormat="1" ht="36" customHeight="1" thickTop="1" thickBot="1" x14ac:dyDescent="0.3">
      <c r="A22" s="490" t="s">
        <v>1101</v>
      </c>
      <c r="B22" s="311">
        <v>1</v>
      </c>
      <c r="C22" s="352">
        <f>VLOOKUP($H22,ES!$A$4:$E$12,5,FALSE)+IF($I22&lt;&gt;0,VLOOKUP($I22,ES!$A$4:$E$12,5,FALSE))+$J22</f>
        <v>-1</v>
      </c>
      <c r="D22" s="285" t="s">
        <v>1080</v>
      </c>
      <c r="E22" s="330" t="s">
        <v>1079</v>
      </c>
      <c r="F22" s="393" t="s">
        <v>156</v>
      </c>
      <c r="G22" s="393" t="s">
        <v>1126</v>
      </c>
      <c r="H22" s="297">
        <v>-2</v>
      </c>
      <c r="I22" s="297">
        <v>1</v>
      </c>
      <c r="J22" s="297">
        <v>-2</v>
      </c>
      <c r="K22" s="297" t="s">
        <v>69</v>
      </c>
      <c r="L22" s="297" t="str">
        <f>H22&amp;": "&amp;I22&amp;": "&amp;J22</f>
        <v>-2: 1: -2</v>
      </c>
      <c r="M22" s="297"/>
      <c r="N22" s="432">
        <f t="shared" si="0"/>
        <v>0</v>
      </c>
      <c r="O22" s="432">
        <v>0</v>
      </c>
      <c r="P22" s="421">
        <f>2*N22</f>
        <v>0</v>
      </c>
      <c r="Q22" s="422" t="s">
        <v>917</v>
      </c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s="82" customFormat="1" ht="36" customHeight="1" outlineLevel="1" thickTop="1" thickBot="1" x14ac:dyDescent="0.3">
      <c r="A23" s="491"/>
      <c r="B23" s="379">
        <v>2</v>
      </c>
      <c r="C23" s="409">
        <f>VLOOKUP($H23,ES!$A$4:$E$12,5,FALSE)+IF($I23&lt;&gt;0,VLOOKUP($I23,ES!$A$4:$E$12,5,FALSE))+$J23</f>
        <v>0</v>
      </c>
      <c r="D23" s="154" t="s">
        <v>1085</v>
      </c>
      <c r="E23" s="375" t="s">
        <v>668</v>
      </c>
      <c r="F23" s="136" t="s">
        <v>100</v>
      </c>
      <c r="G23" s="136" t="s">
        <v>1111</v>
      </c>
      <c r="H23" s="308">
        <v>-2</v>
      </c>
      <c r="I23" s="308">
        <v>1</v>
      </c>
      <c r="J23" s="308">
        <v>-1</v>
      </c>
      <c r="K23" s="403" t="s">
        <v>69</v>
      </c>
      <c r="L23" s="308" t="str">
        <f>H23&amp;": "&amp;I23&amp;": "&amp;J23</f>
        <v>-2: 1: -1</v>
      </c>
      <c r="M23" s="308"/>
      <c r="N23" s="403">
        <f t="shared" si="0"/>
        <v>0</v>
      </c>
      <c r="O23" s="403"/>
      <c r="P23" s="384"/>
      <c r="Q23" s="424" t="s">
        <v>1093</v>
      </c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s="82" customFormat="1" ht="36" customHeight="1" thickTop="1" thickBot="1" x14ac:dyDescent="0.3">
      <c r="A24" s="491"/>
      <c r="B24" s="423" t="s">
        <v>87</v>
      </c>
      <c r="C24" s="354">
        <f>VLOOKUP($H24,ES!$A$4:$E$12,5,FALSE)+IF($I24&lt;&gt;0,VLOOKUP($I24,ES!$A$4:$E$12,5,FALSE))+$J24</f>
        <v>1</v>
      </c>
      <c r="D24" s="285" t="s">
        <v>1087</v>
      </c>
      <c r="E24" s="330" t="s">
        <v>892</v>
      </c>
      <c r="F24" s="393" t="s">
        <v>75</v>
      </c>
      <c r="G24" s="393"/>
      <c r="H24" s="292">
        <v>-2</v>
      </c>
      <c r="I24" s="292">
        <v>1</v>
      </c>
      <c r="J24" s="292">
        <v>0</v>
      </c>
      <c r="K24" s="292" t="s">
        <v>69</v>
      </c>
      <c r="L24" s="292" t="str">
        <f>H24&amp;": "&amp;I24&amp;": "&amp;J24</f>
        <v>-2: 1: 0</v>
      </c>
      <c r="M24" s="292"/>
      <c r="N24" s="288">
        <f t="shared" si="0"/>
        <v>0</v>
      </c>
      <c r="O24" s="288">
        <v>1</v>
      </c>
      <c r="P24" s="288">
        <f>2*N24</f>
        <v>0</v>
      </c>
      <c r="Q24" s="287" t="s">
        <v>1099</v>
      </c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s="82" customFormat="1" ht="36" customHeight="1" outlineLevel="1" thickTop="1" thickBot="1" x14ac:dyDescent="0.3">
      <c r="A25" s="492"/>
      <c r="B25" s="380" t="s">
        <v>88</v>
      </c>
      <c r="C25" s="353">
        <f>VLOOKUP($H25,ES!$A$4:$E$12,5,FALSE)+IF($I25&lt;&gt;0,VLOOKUP($I25,ES!$A$4:$E$12,5,FALSE))+$J25</f>
        <v>1</v>
      </c>
      <c r="D25" s="387" t="s">
        <v>1086</v>
      </c>
      <c r="E25" s="375" t="s">
        <v>163</v>
      </c>
      <c r="F25" s="419" t="s">
        <v>164</v>
      </c>
      <c r="G25" s="419" t="s">
        <v>866</v>
      </c>
      <c r="H25" s="306">
        <v>-2</v>
      </c>
      <c r="I25" s="306">
        <v>-2</v>
      </c>
      <c r="J25" s="306">
        <v>-1</v>
      </c>
      <c r="K25" s="306" t="s">
        <v>69</v>
      </c>
      <c r="L25" s="306" t="str">
        <f>H25&amp;": "&amp;I25&amp;": "&amp;J25</f>
        <v>-2: -2: -1</v>
      </c>
      <c r="M25" s="368"/>
      <c r="N25" s="309">
        <f t="shared" si="0"/>
        <v>0</v>
      </c>
      <c r="O25" s="370"/>
      <c r="P25" s="309"/>
      <c r="Q25" s="420" t="s">
        <v>1084</v>
      </c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36" customHeight="1" thickTop="1" thickBot="1" x14ac:dyDescent="0.3">
      <c r="A26" s="536" t="s">
        <v>919</v>
      </c>
      <c r="B26" s="312">
        <v>1</v>
      </c>
      <c r="C26" s="354">
        <f>VLOOKUP($H26,ES!$A$4:$E$12,5,FALSE)+IF($I26&lt;&gt;0,VLOOKUP($I26,ES!$A$4:$E$12,5,FALSE))+$J26</f>
        <v>2</v>
      </c>
      <c r="D26" s="285" t="s">
        <v>953</v>
      </c>
      <c r="E26" s="330" t="s">
        <v>78</v>
      </c>
      <c r="F26" s="393" t="s">
        <v>101</v>
      </c>
      <c r="G26" s="393"/>
      <c r="H26" s="292">
        <v>-2</v>
      </c>
      <c r="I26" s="292">
        <v>-2</v>
      </c>
      <c r="J26" s="292">
        <v>0</v>
      </c>
      <c r="K26" s="292" t="s">
        <v>69</v>
      </c>
      <c r="L26" s="292" t="str">
        <f t="shared" si="2"/>
        <v>-2: -2: 0</v>
      </c>
      <c r="M26" s="292"/>
      <c r="N26" s="288">
        <f t="shared" si="0"/>
        <v>0</v>
      </c>
      <c r="O26" s="288">
        <v>2</v>
      </c>
      <c r="P26" s="288">
        <f t="shared" ref="P26" si="3">2*N26</f>
        <v>0</v>
      </c>
      <c r="Q26" s="178" t="s">
        <v>1102</v>
      </c>
    </row>
    <row r="27" spans="1:32" ht="36" customHeight="1" outlineLevel="1" thickTop="1" x14ac:dyDescent="0.25">
      <c r="A27" s="537"/>
      <c r="B27" s="347">
        <v>2</v>
      </c>
      <c r="C27" s="355">
        <f>VLOOKUP($H27,ES!$A$4:$E$12,5,FALSE)+IF($I27&lt;&gt;0,VLOOKUP($I27,ES!$A$4:$E$12,5,FALSE))+$J27</f>
        <v>3</v>
      </c>
      <c r="D27" s="284" t="s">
        <v>954</v>
      </c>
      <c r="E27" s="331" t="s">
        <v>79</v>
      </c>
      <c r="F27" s="136" t="s">
        <v>102</v>
      </c>
      <c r="G27" s="136"/>
      <c r="H27" s="308">
        <v>-2</v>
      </c>
      <c r="I27" s="308">
        <v>-2</v>
      </c>
      <c r="J27" s="308">
        <v>1</v>
      </c>
      <c r="K27" s="301" t="s">
        <v>69</v>
      </c>
      <c r="L27" s="308" t="str">
        <f t="shared" si="2"/>
        <v>-2: -2: 1</v>
      </c>
      <c r="M27" s="308"/>
      <c r="N27" s="295">
        <f t="shared" si="0"/>
        <v>0</v>
      </c>
      <c r="O27" s="295"/>
      <c r="P27" s="295"/>
      <c r="Q27" s="54"/>
    </row>
    <row r="28" spans="1:32" ht="36" customHeight="1" outlineLevel="1" x14ac:dyDescent="0.25">
      <c r="A28" s="537"/>
      <c r="B28" s="349">
        <v>3</v>
      </c>
      <c r="C28" s="356">
        <f>VLOOKUP($H28,ES!$A$4:$E$12,5,FALSE)+IF($I28&lt;&gt;0,VLOOKUP($I28,ES!$A$4:$E$12,5,FALSE))+$J28</f>
        <v>4</v>
      </c>
      <c r="D28" s="149" t="s">
        <v>960</v>
      </c>
      <c r="E28" s="332" t="s">
        <v>80</v>
      </c>
      <c r="F28" s="303" t="s">
        <v>103</v>
      </c>
      <c r="G28" s="373"/>
      <c r="H28" s="293">
        <v>-2</v>
      </c>
      <c r="I28" s="293">
        <v>-2</v>
      </c>
      <c r="J28" s="293">
        <v>2</v>
      </c>
      <c r="K28" s="293" t="s">
        <v>69</v>
      </c>
      <c r="L28" s="293" t="str">
        <f t="shared" si="2"/>
        <v>-2: -2: 2</v>
      </c>
      <c r="M28" s="293"/>
      <c r="N28" s="290">
        <f t="shared" si="0"/>
        <v>0</v>
      </c>
      <c r="O28" s="290"/>
      <c r="P28" s="290"/>
      <c r="Q28" s="46"/>
    </row>
    <row r="29" spans="1:32" ht="36" customHeight="1" outlineLevel="1" x14ac:dyDescent="0.25">
      <c r="A29" s="537"/>
      <c r="B29" s="349">
        <v>4</v>
      </c>
      <c r="C29" s="356">
        <f>VLOOKUP($H29,ES!$A$4:$E$12,5,FALSE)+IF($I29&lt;&gt;0,VLOOKUP($I29,ES!$A$4:$E$12,5,FALSE))+$J29</f>
        <v>5</v>
      </c>
      <c r="D29" s="149" t="s">
        <v>959</v>
      </c>
      <c r="E29" s="332" t="s">
        <v>81</v>
      </c>
      <c r="F29" s="303" t="s">
        <v>104</v>
      </c>
      <c r="G29" s="373"/>
      <c r="H29" s="293">
        <v>-2</v>
      </c>
      <c r="I29" s="293">
        <v>-2</v>
      </c>
      <c r="J29" s="293">
        <v>3</v>
      </c>
      <c r="K29" s="293" t="s">
        <v>69</v>
      </c>
      <c r="L29" s="293" t="str">
        <f t="shared" si="2"/>
        <v>-2: -2: 3</v>
      </c>
      <c r="M29" s="293"/>
      <c r="N29" s="290">
        <f t="shared" si="0"/>
        <v>0</v>
      </c>
      <c r="O29" s="290"/>
      <c r="P29" s="290"/>
      <c r="Q29" s="46"/>
    </row>
    <row r="30" spans="1:32" ht="18" customHeight="1" outlineLevel="1" x14ac:dyDescent="0.25">
      <c r="A30" s="537"/>
      <c r="B30" s="523">
        <v>5</v>
      </c>
      <c r="C30" s="530">
        <f>VLOOKUP($H30,ES!$A$4:$E$12,5,FALSE)+IF($I30&lt;&gt;0,VLOOKUP($I30,ES!$A$4:$E$12,5,FALSE))+$J30</f>
        <v>6</v>
      </c>
      <c r="D30" s="532" t="s">
        <v>958</v>
      </c>
      <c r="E30" s="534" t="s">
        <v>82</v>
      </c>
      <c r="F30" s="528" t="s">
        <v>105</v>
      </c>
      <c r="G30" s="395"/>
      <c r="H30" s="300">
        <v>-2</v>
      </c>
      <c r="I30" s="300">
        <v>-2</v>
      </c>
      <c r="J30" s="300">
        <v>4</v>
      </c>
      <c r="K30" s="521" t="s">
        <v>69</v>
      </c>
      <c r="L30" s="300" t="str">
        <f t="shared" si="2"/>
        <v>-2: -2: 4</v>
      </c>
      <c r="M30" s="521"/>
      <c r="N30" s="488">
        <f t="shared" si="0"/>
        <v>0</v>
      </c>
      <c r="O30" s="488"/>
      <c r="P30" s="488"/>
      <c r="Q30" s="517" t="s">
        <v>1070</v>
      </c>
    </row>
    <row r="31" spans="1:32" ht="18" customHeight="1" outlineLevel="1" x14ac:dyDescent="0.25">
      <c r="A31" s="537"/>
      <c r="B31" s="523"/>
      <c r="C31" s="531">
        <f>VLOOKUP($H31,ES!$A$4:$E$12,5,FALSE)+IF($I31&lt;&gt;0,VLOOKUP($I31,ES!$A$4:$E$12,5,FALSE))+$J31</f>
        <v>6</v>
      </c>
      <c r="D31" s="533"/>
      <c r="E31" s="535"/>
      <c r="F31" s="529"/>
      <c r="G31" s="396"/>
      <c r="H31" s="343">
        <v>2</v>
      </c>
      <c r="I31" s="343">
        <v>2</v>
      </c>
      <c r="J31" s="343">
        <v>-4</v>
      </c>
      <c r="K31" s="522"/>
      <c r="L31" s="343" t="str">
        <f t="shared" si="2"/>
        <v>2: 2: -4</v>
      </c>
      <c r="M31" s="522"/>
      <c r="N31" s="489">
        <f t="shared" si="0"/>
        <v>0</v>
      </c>
      <c r="O31" s="489"/>
      <c r="P31" s="489"/>
      <c r="Q31" s="518"/>
    </row>
    <row r="32" spans="1:32" ht="36" customHeight="1" outlineLevel="1" x14ac:dyDescent="0.25">
      <c r="A32" s="537"/>
      <c r="B32" s="349">
        <v>6</v>
      </c>
      <c r="C32" s="356">
        <f>VLOOKUP($H32,ES!$A$4:$E$12,5,FALSE)+IF($I32&lt;&gt;0,VLOOKUP($I32,ES!$A$4:$E$12,5,FALSE))+$J32</f>
        <v>7</v>
      </c>
      <c r="D32" s="149" t="s">
        <v>957</v>
      </c>
      <c r="E32" s="332" t="s">
        <v>83</v>
      </c>
      <c r="F32" s="303" t="s">
        <v>106</v>
      </c>
      <c r="G32" s="373"/>
      <c r="H32" s="293">
        <v>2</v>
      </c>
      <c r="I32" s="293">
        <v>2</v>
      </c>
      <c r="J32" s="293">
        <v>-3</v>
      </c>
      <c r="K32" s="293" t="s">
        <v>69</v>
      </c>
      <c r="L32" s="293" t="str">
        <f t="shared" si="2"/>
        <v>2: 2: -3</v>
      </c>
      <c r="M32" s="293"/>
      <c r="N32" s="290">
        <f t="shared" si="0"/>
        <v>0</v>
      </c>
      <c r="O32" s="290"/>
      <c r="P32" s="290"/>
      <c r="Q32" s="46"/>
    </row>
    <row r="33" spans="1:17" ht="36" customHeight="1" outlineLevel="1" x14ac:dyDescent="0.25">
      <c r="A33" s="537"/>
      <c r="B33" s="349">
        <v>7</v>
      </c>
      <c r="C33" s="356">
        <f>VLOOKUP($H33,ES!$A$4:$E$12,5,FALSE)+IF($I33&lt;&gt;0,VLOOKUP($I33,ES!$A$4:$E$12,5,FALSE))+$J33</f>
        <v>8</v>
      </c>
      <c r="D33" s="149" t="s">
        <v>956</v>
      </c>
      <c r="E33" s="332" t="s">
        <v>84</v>
      </c>
      <c r="F33" s="303" t="s">
        <v>107</v>
      </c>
      <c r="G33" s="373"/>
      <c r="H33" s="293">
        <v>2</v>
      </c>
      <c r="I33" s="293">
        <v>2</v>
      </c>
      <c r="J33" s="293">
        <v>-2</v>
      </c>
      <c r="K33" s="293" t="s">
        <v>69</v>
      </c>
      <c r="L33" s="293" t="str">
        <f t="shared" si="2"/>
        <v>2: 2: -2</v>
      </c>
      <c r="M33" s="293"/>
      <c r="N33" s="290">
        <f t="shared" si="0"/>
        <v>0</v>
      </c>
      <c r="O33" s="290"/>
      <c r="P33" s="290"/>
      <c r="Q33" s="46"/>
    </row>
    <row r="34" spans="1:17" ht="36" customHeight="1" outlineLevel="1" thickBot="1" x14ac:dyDescent="0.3">
      <c r="A34" s="537"/>
      <c r="B34" s="350">
        <v>8</v>
      </c>
      <c r="C34" s="357">
        <f>VLOOKUP($H34,ES!$A$4:$E$12,5,FALSE)+IF($I34&lt;&gt;0,VLOOKUP($I34,ES!$A$4:$E$12,5,FALSE))+$J34</f>
        <v>9</v>
      </c>
      <c r="D34" s="283" t="s">
        <v>955</v>
      </c>
      <c r="E34" s="333" t="s">
        <v>85</v>
      </c>
      <c r="F34" s="136" t="s">
        <v>738</v>
      </c>
      <c r="G34" s="136"/>
      <c r="H34" s="308">
        <v>2</v>
      </c>
      <c r="I34" s="308">
        <v>2</v>
      </c>
      <c r="J34" s="308">
        <v>-1</v>
      </c>
      <c r="K34" s="300" t="s">
        <v>69</v>
      </c>
      <c r="L34" s="308" t="str">
        <f t="shared" si="2"/>
        <v>2: 2: -1</v>
      </c>
      <c r="M34" s="308"/>
      <c r="N34" s="295">
        <f t="shared" si="0"/>
        <v>0</v>
      </c>
      <c r="O34" s="295"/>
      <c r="P34" s="295"/>
      <c r="Q34" s="54"/>
    </row>
    <row r="35" spans="1:17" ht="36" customHeight="1" thickTop="1" thickBot="1" x14ac:dyDescent="0.3">
      <c r="A35" s="537"/>
      <c r="B35" s="348">
        <v>1</v>
      </c>
      <c r="C35" s="354">
        <f>VLOOKUP($H35,ES!$A$4:$E$12,5,FALSE)+IF($I35&lt;&gt;0,VLOOKUP($I35,ES!$A$4:$E$12,5,FALSE))+$J35</f>
        <v>10</v>
      </c>
      <c r="D35" s="285" t="s">
        <v>968</v>
      </c>
      <c r="E35" s="330" t="s">
        <v>86</v>
      </c>
      <c r="F35" s="393" t="s">
        <v>108</v>
      </c>
      <c r="G35" s="393"/>
      <c r="H35" s="288">
        <v>2</v>
      </c>
      <c r="I35" s="288">
        <v>2</v>
      </c>
      <c r="J35" s="288">
        <v>0</v>
      </c>
      <c r="K35" s="288" t="s">
        <v>69</v>
      </c>
      <c r="L35" s="288" t="str">
        <f t="shared" si="2"/>
        <v>2: 2: 0</v>
      </c>
      <c r="M35" s="288"/>
      <c r="N35" s="288">
        <f t="shared" si="0"/>
        <v>0</v>
      </c>
      <c r="O35" s="288">
        <v>3</v>
      </c>
      <c r="P35" s="288">
        <f>2*N35</f>
        <v>0</v>
      </c>
      <c r="Q35" s="178" t="s">
        <v>1077</v>
      </c>
    </row>
    <row r="36" spans="1:17" ht="36" customHeight="1" outlineLevel="1" thickTop="1" x14ac:dyDescent="0.25">
      <c r="A36" s="537"/>
      <c r="B36" s="347">
        <v>2</v>
      </c>
      <c r="C36" s="355">
        <f>VLOOKUP($H36,ES!$A$4:$E$12,5,FALSE)+IF($I36&lt;&gt;0,VLOOKUP($I36,ES!$A$4:$E$12,5,FALSE))+$J36</f>
        <v>11</v>
      </c>
      <c r="D36" s="284" t="s">
        <v>967</v>
      </c>
      <c r="E36" s="331" t="s">
        <v>172</v>
      </c>
      <c r="F36" s="136" t="s">
        <v>740</v>
      </c>
      <c r="G36" s="136"/>
      <c r="H36" s="308">
        <v>2</v>
      </c>
      <c r="I36" s="308">
        <v>2</v>
      </c>
      <c r="J36" s="308">
        <v>1</v>
      </c>
      <c r="K36" s="301" t="s">
        <v>69</v>
      </c>
      <c r="L36" s="308" t="str">
        <f t="shared" si="2"/>
        <v>2: 2: 1</v>
      </c>
      <c r="M36" s="308"/>
      <c r="N36" s="295">
        <f t="shared" si="0"/>
        <v>0</v>
      </c>
      <c r="O36" s="295"/>
      <c r="P36" s="295"/>
      <c r="Q36" s="54"/>
    </row>
    <row r="37" spans="1:17" ht="36" customHeight="1" outlineLevel="1" x14ac:dyDescent="0.25">
      <c r="A37" s="537"/>
      <c r="B37" s="349">
        <v>3</v>
      </c>
      <c r="C37" s="356">
        <f>VLOOKUP($H37,ES!$A$4:$E$12,5,FALSE)+IF($I37&lt;&gt;0,VLOOKUP($I37,ES!$A$4:$E$12,5,FALSE))+$J37</f>
        <v>12</v>
      </c>
      <c r="D37" s="149" t="s">
        <v>966</v>
      </c>
      <c r="E37" s="332" t="s">
        <v>173</v>
      </c>
      <c r="F37" s="303" t="s">
        <v>741</v>
      </c>
      <c r="G37" s="373"/>
      <c r="H37" s="293">
        <v>2</v>
      </c>
      <c r="I37" s="293">
        <v>2</v>
      </c>
      <c r="J37" s="293">
        <v>2</v>
      </c>
      <c r="K37" s="293" t="s">
        <v>69</v>
      </c>
      <c r="L37" s="293" t="str">
        <f t="shared" si="2"/>
        <v>2: 2: 2</v>
      </c>
      <c r="M37" s="293"/>
      <c r="N37" s="290">
        <f t="shared" si="0"/>
        <v>0</v>
      </c>
      <c r="O37" s="290"/>
      <c r="P37" s="290"/>
      <c r="Q37" s="46"/>
    </row>
    <row r="38" spans="1:17" ht="36" customHeight="1" outlineLevel="1" x14ac:dyDescent="0.25">
      <c r="A38" s="537"/>
      <c r="B38" s="349">
        <v>4</v>
      </c>
      <c r="C38" s="356">
        <f>VLOOKUP($H38,ES!$A$4:$E$12,5,FALSE)+IF($I38&lt;&gt;0,VLOOKUP($I38,ES!$A$4:$E$12,5,FALSE))+$J38</f>
        <v>13</v>
      </c>
      <c r="D38" s="149" t="s">
        <v>965</v>
      </c>
      <c r="E38" s="332" t="s">
        <v>174</v>
      </c>
      <c r="F38" s="303" t="s">
        <v>742</v>
      </c>
      <c r="G38" s="373"/>
      <c r="H38" s="293">
        <v>2</v>
      </c>
      <c r="I38" s="293">
        <v>2</v>
      </c>
      <c r="J38" s="293">
        <v>3</v>
      </c>
      <c r="K38" s="293" t="s">
        <v>69</v>
      </c>
      <c r="L38" s="293" t="str">
        <f t="shared" si="2"/>
        <v>2: 2: 3</v>
      </c>
      <c r="M38" s="293"/>
      <c r="N38" s="290">
        <f t="shared" si="0"/>
        <v>0</v>
      </c>
      <c r="O38" s="290"/>
      <c r="P38" s="290"/>
      <c r="Q38" s="46"/>
    </row>
    <row r="39" spans="1:17" ht="18" customHeight="1" outlineLevel="1" x14ac:dyDescent="0.25">
      <c r="A39" s="537"/>
      <c r="B39" s="523">
        <v>5</v>
      </c>
      <c r="C39" s="530">
        <f>VLOOKUP($H39,ES!$A$4:$E$12,5,FALSE)+IF($I39&lt;&gt;0,VLOOKUP($I39,ES!$A$4:$E$12,5,FALSE))+$J39</f>
        <v>14</v>
      </c>
      <c r="D39" s="532" t="s">
        <v>964</v>
      </c>
      <c r="E39" s="534" t="s">
        <v>175</v>
      </c>
      <c r="F39" s="528" t="s">
        <v>743</v>
      </c>
      <c r="G39" s="395"/>
      <c r="H39" s="300">
        <v>2</v>
      </c>
      <c r="I39" s="300">
        <v>2</v>
      </c>
      <c r="J39" s="300">
        <v>4</v>
      </c>
      <c r="K39" s="521" t="s">
        <v>69</v>
      </c>
      <c r="L39" s="300" t="str">
        <f t="shared" si="2"/>
        <v>2: 2: 4</v>
      </c>
      <c r="M39" s="521"/>
      <c r="N39" s="488">
        <f t="shared" si="0"/>
        <v>0</v>
      </c>
      <c r="O39" s="488"/>
      <c r="P39" s="488"/>
      <c r="Q39" s="517" t="s">
        <v>1071</v>
      </c>
    </row>
    <row r="40" spans="1:17" ht="18" customHeight="1" outlineLevel="1" x14ac:dyDescent="0.25">
      <c r="A40" s="537"/>
      <c r="B40" s="523"/>
      <c r="C40" s="531">
        <f>VLOOKUP($H40,ES!$A$4:$E$12,5,FALSE)+IF($I40&lt;&gt;0,VLOOKUP($I40,ES!$A$4:$E$12,5,FALSE))+$J40</f>
        <v>14</v>
      </c>
      <c r="D40" s="533"/>
      <c r="E40" s="535"/>
      <c r="F40" s="529"/>
      <c r="G40" s="396"/>
      <c r="H40" s="343">
        <v>-3</v>
      </c>
      <c r="I40" s="343">
        <v>-3</v>
      </c>
      <c r="J40" s="343">
        <v>-4</v>
      </c>
      <c r="K40" s="522"/>
      <c r="L40" s="343" t="str">
        <f t="shared" si="2"/>
        <v>-3: -3: -4</v>
      </c>
      <c r="M40" s="522"/>
      <c r="N40" s="489">
        <f t="shared" si="0"/>
        <v>0</v>
      </c>
      <c r="O40" s="489"/>
      <c r="P40" s="489"/>
      <c r="Q40" s="518"/>
    </row>
    <row r="41" spans="1:17" ht="36" customHeight="1" outlineLevel="1" x14ac:dyDescent="0.25">
      <c r="A41" s="537"/>
      <c r="B41" s="349">
        <v>6</v>
      </c>
      <c r="C41" s="356">
        <f>VLOOKUP($H41,ES!$A$4:$E$12,5,FALSE)+IF($I41&lt;&gt;0,VLOOKUP($I41,ES!$A$4:$E$12,5,FALSE))+$J41</f>
        <v>15</v>
      </c>
      <c r="D41" s="149" t="s">
        <v>963</v>
      </c>
      <c r="E41" s="332" t="s">
        <v>176</v>
      </c>
      <c r="F41" s="303" t="s">
        <v>744</v>
      </c>
      <c r="G41" s="373"/>
      <c r="H41" s="293">
        <v>-3</v>
      </c>
      <c r="I41" s="293">
        <v>-3</v>
      </c>
      <c r="J41" s="293">
        <v>-3</v>
      </c>
      <c r="K41" s="293" t="s">
        <v>69</v>
      </c>
      <c r="L41" s="293" t="str">
        <f t="shared" si="2"/>
        <v>-3: -3: -3</v>
      </c>
      <c r="M41" s="293"/>
      <c r="N41" s="290">
        <f t="shared" si="0"/>
        <v>0</v>
      </c>
      <c r="O41" s="290"/>
      <c r="P41" s="290"/>
      <c r="Q41" s="46"/>
    </row>
    <row r="42" spans="1:17" ht="36" customHeight="1" outlineLevel="1" x14ac:dyDescent="0.25">
      <c r="A42" s="537"/>
      <c r="B42" s="349">
        <v>7</v>
      </c>
      <c r="C42" s="356">
        <f>VLOOKUP($H42,ES!$A$4:$E$12,5,FALSE)+IF($I42&lt;&gt;0,VLOOKUP($I42,ES!$A$4:$E$12,5,FALSE))+$J42</f>
        <v>16</v>
      </c>
      <c r="D42" s="149" t="s">
        <v>962</v>
      </c>
      <c r="E42" s="332" t="s">
        <v>182</v>
      </c>
      <c r="F42" s="303" t="s">
        <v>745</v>
      </c>
      <c r="G42" s="373"/>
      <c r="H42" s="293">
        <v>-3</v>
      </c>
      <c r="I42" s="293">
        <v>-3</v>
      </c>
      <c r="J42" s="293">
        <v>-2</v>
      </c>
      <c r="K42" s="293" t="s">
        <v>69</v>
      </c>
      <c r="L42" s="293" t="str">
        <f t="shared" si="2"/>
        <v>-3: -3: -2</v>
      </c>
      <c r="M42" s="293"/>
      <c r="N42" s="290">
        <f t="shared" si="0"/>
        <v>0</v>
      </c>
      <c r="O42" s="290"/>
      <c r="P42" s="290"/>
      <c r="Q42" s="46"/>
    </row>
    <row r="43" spans="1:17" ht="36" customHeight="1" outlineLevel="1" thickBot="1" x14ac:dyDescent="0.3">
      <c r="A43" s="538"/>
      <c r="B43" s="348">
        <v>8</v>
      </c>
      <c r="C43" s="357">
        <f>VLOOKUP($H43,ES!$A$4:$E$12,5,FALSE)+IF($I43&lt;&gt;0,VLOOKUP($I43,ES!$A$4:$E$12,5,FALSE))+$J43</f>
        <v>17</v>
      </c>
      <c r="D43" s="283" t="s">
        <v>961</v>
      </c>
      <c r="E43" s="333" t="s">
        <v>195</v>
      </c>
      <c r="F43" s="136" t="s">
        <v>746</v>
      </c>
      <c r="G43" s="136"/>
      <c r="H43" s="308">
        <v>-3</v>
      </c>
      <c r="I43" s="308">
        <v>-3</v>
      </c>
      <c r="J43" s="308">
        <v>-1</v>
      </c>
      <c r="K43" s="300" t="s">
        <v>69</v>
      </c>
      <c r="L43" s="308" t="str">
        <f t="shared" si="2"/>
        <v>-3: -3: -1</v>
      </c>
      <c r="M43" s="308"/>
      <c r="N43" s="295">
        <f t="shared" si="0"/>
        <v>0</v>
      </c>
      <c r="O43" s="295"/>
      <c r="P43" s="295"/>
      <c r="Q43" s="54"/>
    </row>
    <row r="44" spans="1:17" ht="36" customHeight="1" thickTop="1" thickBot="1" x14ac:dyDescent="0.3">
      <c r="A44" s="536" t="s">
        <v>920</v>
      </c>
      <c r="B44" s="312">
        <v>1</v>
      </c>
      <c r="C44" s="354">
        <f>VLOOKUP($H44,ES!$A$4:$E$12,5,FALSE)+IF($I44&lt;&gt;0,VLOOKUP($I44,ES!$A$4:$E$12,5,FALSE))+$J44</f>
        <v>18</v>
      </c>
      <c r="D44" s="285" t="s">
        <v>969</v>
      </c>
      <c r="E44" s="330" t="s">
        <v>196</v>
      </c>
      <c r="F44" s="393" t="s">
        <v>747</v>
      </c>
      <c r="G44" s="393"/>
      <c r="H44" s="292">
        <v>-3</v>
      </c>
      <c r="I44" s="292">
        <v>-3</v>
      </c>
      <c r="J44" s="292">
        <v>0</v>
      </c>
      <c r="K44" s="292" t="s">
        <v>69</v>
      </c>
      <c r="L44" s="292" t="str">
        <f t="shared" si="2"/>
        <v>-3: -3: 0</v>
      </c>
      <c r="M44" s="292"/>
      <c r="N44" s="288">
        <f t="shared" si="0"/>
        <v>0</v>
      </c>
      <c r="O44" s="288">
        <v>4</v>
      </c>
      <c r="P44" s="288">
        <f>2*N44</f>
        <v>0</v>
      </c>
      <c r="Q44" s="178" t="s">
        <v>1077</v>
      </c>
    </row>
    <row r="45" spans="1:17" ht="36" customHeight="1" outlineLevel="1" thickTop="1" x14ac:dyDescent="0.25">
      <c r="A45" s="537"/>
      <c r="B45" s="347">
        <v>2</v>
      </c>
      <c r="C45" s="355">
        <f>VLOOKUP($H45,ES!$A$4:$E$12,5,FALSE)+IF($I45&lt;&gt;0,VLOOKUP($I45,ES!$A$4:$E$12,5,FALSE))+$J45</f>
        <v>19</v>
      </c>
      <c r="D45" s="284" t="s">
        <v>970</v>
      </c>
      <c r="E45" s="331" t="s">
        <v>197</v>
      </c>
      <c r="F45" s="136" t="s">
        <v>748</v>
      </c>
      <c r="G45" s="136"/>
      <c r="H45" s="308">
        <v>-3</v>
      </c>
      <c r="I45" s="308">
        <v>-3</v>
      </c>
      <c r="J45" s="308">
        <v>1</v>
      </c>
      <c r="K45" s="301" t="s">
        <v>69</v>
      </c>
      <c r="L45" s="308" t="str">
        <f t="shared" si="2"/>
        <v>-3: -3: 1</v>
      </c>
      <c r="M45" s="308"/>
      <c r="N45" s="295">
        <f t="shared" si="0"/>
        <v>0</v>
      </c>
      <c r="O45" s="295"/>
      <c r="P45" s="295"/>
      <c r="Q45" s="54"/>
    </row>
    <row r="46" spans="1:17" ht="36" customHeight="1" outlineLevel="1" x14ac:dyDescent="0.25">
      <c r="A46" s="537"/>
      <c r="B46" s="349">
        <v>3</v>
      </c>
      <c r="C46" s="356">
        <f>VLOOKUP($H46,ES!$A$4:$E$12,5,FALSE)+IF($I46&lt;&gt;0,VLOOKUP($I46,ES!$A$4:$E$12,5,FALSE))+$J46</f>
        <v>20</v>
      </c>
      <c r="D46" s="149" t="s">
        <v>971</v>
      </c>
      <c r="E46" s="332" t="s">
        <v>198</v>
      </c>
      <c r="F46" s="303" t="s">
        <v>749</v>
      </c>
      <c r="G46" s="373"/>
      <c r="H46" s="293">
        <v>-3</v>
      </c>
      <c r="I46" s="293">
        <v>-3</v>
      </c>
      <c r="J46" s="293">
        <v>2</v>
      </c>
      <c r="K46" s="293" t="s">
        <v>69</v>
      </c>
      <c r="L46" s="293" t="str">
        <f t="shared" si="2"/>
        <v>-3: -3: 2</v>
      </c>
      <c r="M46" s="293"/>
      <c r="N46" s="290">
        <f t="shared" si="0"/>
        <v>0</v>
      </c>
      <c r="O46" s="290"/>
      <c r="P46" s="290"/>
      <c r="Q46" s="46"/>
    </row>
    <row r="47" spans="1:17" ht="36" customHeight="1" outlineLevel="1" x14ac:dyDescent="0.25">
      <c r="A47" s="537"/>
      <c r="B47" s="349">
        <v>4</v>
      </c>
      <c r="C47" s="356">
        <f>VLOOKUP($H47,ES!$A$4:$E$12,5,FALSE)+IF($I47&lt;&gt;0,VLOOKUP($I47,ES!$A$4:$E$12,5,FALSE))+$J47</f>
        <v>21</v>
      </c>
      <c r="D47" s="149" t="s">
        <v>972</v>
      </c>
      <c r="E47" s="332" t="s">
        <v>199</v>
      </c>
      <c r="F47" s="303" t="s">
        <v>750</v>
      </c>
      <c r="G47" s="373"/>
      <c r="H47" s="293">
        <v>-3</v>
      </c>
      <c r="I47" s="293">
        <v>-3</v>
      </c>
      <c r="J47" s="293">
        <v>3</v>
      </c>
      <c r="K47" s="293" t="s">
        <v>69</v>
      </c>
      <c r="L47" s="293" t="str">
        <f t="shared" si="2"/>
        <v>-3: -3: 3</v>
      </c>
      <c r="M47" s="293"/>
      <c r="N47" s="290">
        <f t="shared" si="0"/>
        <v>0</v>
      </c>
      <c r="O47" s="290"/>
      <c r="P47" s="290"/>
      <c r="Q47" s="46"/>
    </row>
    <row r="48" spans="1:17" ht="36" customHeight="1" outlineLevel="1" x14ac:dyDescent="0.25">
      <c r="A48" s="537"/>
      <c r="B48" s="349">
        <v>5</v>
      </c>
      <c r="C48" s="357">
        <f>VLOOKUP($H48,ES!$A$4:$E$12,5,FALSE)+IF($I48&lt;&gt;0,VLOOKUP($I48,ES!$A$4:$E$12,5,FALSE))+$J48</f>
        <v>22</v>
      </c>
      <c r="D48" s="149" t="s">
        <v>973</v>
      </c>
      <c r="E48" s="332" t="s">
        <v>200</v>
      </c>
      <c r="F48" s="303" t="s">
        <v>751</v>
      </c>
      <c r="G48" s="373"/>
      <c r="H48" s="293">
        <v>-3</v>
      </c>
      <c r="I48" s="293">
        <v>-3</v>
      </c>
      <c r="J48" s="293">
        <v>4</v>
      </c>
      <c r="K48" s="293" t="s">
        <v>69</v>
      </c>
      <c r="L48" s="293" t="str">
        <f t="shared" si="2"/>
        <v>-3: -3: 4</v>
      </c>
      <c r="M48" s="293"/>
      <c r="N48" s="290">
        <f t="shared" si="0"/>
        <v>0</v>
      </c>
      <c r="O48" s="290"/>
      <c r="P48" s="290"/>
      <c r="Q48" s="46"/>
    </row>
    <row r="49" spans="1:17" ht="36" customHeight="1" outlineLevel="1" x14ac:dyDescent="0.25">
      <c r="A49" s="537"/>
      <c r="B49" s="349" t="s">
        <v>92</v>
      </c>
      <c r="C49" s="357">
        <f>VLOOKUP($H49,ES!$A$4:$E$12,5,FALSE)+IF($I49&lt;&gt;0,VLOOKUP($I49,ES!$A$4:$E$12,5,FALSE))+$J49</f>
        <v>23</v>
      </c>
      <c r="D49" s="149" t="s">
        <v>974</v>
      </c>
      <c r="E49" s="332" t="s">
        <v>201</v>
      </c>
      <c r="F49" s="303" t="s">
        <v>752</v>
      </c>
      <c r="G49" s="373"/>
      <c r="H49" s="293">
        <v>-3</v>
      </c>
      <c r="I49" s="293">
        <v>-3</v>
      </c>
      <c r="J49" s="293">
        <v>5</v>
      </c>
      <c r="K49" s="293" t="s">
        <v>69</v>
      </c>
      <c r="L49" s="293" t="str">
        <f t="shared" ref="L49:L80" si="4">H49&amp;": "&amp;I49&amp;": "&amp;J49</f>
        <v>-3: -3: 5</v>
      </c>
      <c r="M49" s="293"/>
      <c r="N49" s="290">
        <f t="shared" si="0"/>
        <v>0</v>
      </c>
      <c r="O49" s="290"/>
      <c r="P49" s="290"/>
      <c r="Q49" s="46"/>
    </row>
    <row r="50" spans="1:17" ht="36" customHeight="1" outlineLevel="1" x14ac:dyDescent="0.25">
      <c r="A50" s="537"/>
      <c r="B50" s="349" t="s">
        <v>93</v>
      </c>
      <c r="C50" s="356">
        <f>VLOOKUP($H50,ES!$A$4:$E$12,5,FALSE)+IF($I50&lt;&gt;0,VLOOKUP($I50,ES!$A$4:$E$12,5,FALSE))+$J50</f>
        <v>24</v>
      </c>
      <c r="D50" s="149" t="s">
        <v>975</v>
      </c>
      <c r="E50" s="332" t="s">
        <v>202</v>
      </c>
      <c r="F50" s="303" t="s">
        <v>753</v>
      </c>
      <c r="G50" s="373"/>
      <c r="H50" s="293">
        <v>-3</v>
      </c>
      <c r="I50" s="293">
        <v>-3</v>
      </c>
      <c r="J50" s="293">
        <v>6</v>
      </c>
      <c r="K50" s="293" t="s">
        <v>69</v>
      </c>
      <c r="L50" s="293" t="str">
        <f t="shared" si="4"/>
        <v>-3: -3: 6</v>
      </c>
      <c r="M50" s="293"/>
      <c r="N50" s="290">
        <f t="shared" si="0"/>
        <v>0</v>
      </c>
      <c r="O50" s="290"/>
      <c r="P50" s="290"/>
      <c r="Q50" s="46"/>
    </row>
    <row r="51" spans="1:17" ht="36" customHeight="1" outlineLevel="1" x14ac:dyDescent="0.25">
      <c r="A51" s="537"/>
      <c r="B51" s="349" t="s">
        <v>94</v>
      </c>
      <c r="C51" s="356">
        <f>VLOOKUP($H51,ES!$A$4:$E$12,5,FALSE)+IF($I51&lt;&gt;0,VLOOKUP($I51,ES!$A$4:$E$12,5,FALSE))+$J51</f>
        <v>25</v>
      </c>
      <c r="D51" s="149" t="s">
        <v>976</v>
      </c>
      <c r="E51" s="332" t="s">
        <v>203</v>
      </c>
      <c r="F51" s="303" t="s">
        <v>754</v>
      </c>
      <c r="G51" s="373"/>
      <c r="H51" s="293">
        <v>-3</v>
      </c>
      <c r="I51" s="293">
        <v>-3</v>
      </c>
      <c r="J51" s="293">
        <v>7</v>
      </c>
      <c r="K51" s="293" t="s">
        <v>69</v>
      </c>
      <c r="L51" s="293" t="str">
        <f t="shared" si="4"/>
        <v>-3: -3: 7</v>
      </c>
      <c r="M51" s="293"/>
      <c r="N51" s="290">
        <f t="shared" si="0"/>
        <v>0</v>
      </c>
      <c r="O51" s="290"/>
      <c r="P51" s="290"/>
      <c r="Q51" s="46"/>
    </row>
    <row r="52" spans="1:17" ht="36" customHeight="1" outlineLevel="1" x14ac:dyDescent="0.25">
      <c r="A52" s="537"/>
      <c r="B52" s="349" t="s">
        <v>95</v>
      </c>
      <c r="C52" s="356">
        <f>VLOOKUP($H52,ES!$A$4:$E$12,5,FALSE)+IF($I52&lt;&gt;0,VLOOKUP($I52,ES!$A$4:$E$12,5,FALSE))+$J52</f>
        <v>26</v>
      </c>
      <c r="D52" s="149" t="s">
        <v>977</v>
      </c>
      <c r="E52" s="332" t="s">
        <v>204</v>
      </c>
      <c r="F52" s="303" t="s">
        <v>755</v>
      </c>
      <c r="G52" s="373"/>
      <c r="H52" s="293">
        <v>-3</v>
      </c>
      <c r="I52" s="293">
        <v>-3</v>
      </c>
      <c r="J52" s="293">
        <v>8</v>
      </c>
      <c r="K52" s="293" t="s">
        <v>69</v>
      </c>
      <c r="L52" s="293" t="str">
        <f t="shared" si="4"/>
        <v>-3: -3: 8</v>
      </c>
      <c r="M52" s="293"/>
      <c r="N52" s="290">
        <f t="shared" si="0"/>
        <v>0</v>
      </c>
      <c r="O52" s="290"/>
      <c r="P52" s="290"/>
      <c r="Q52" s="46"/>
    </row>
    <row r="53" spans="1:17" ht="18" customHeight="1" outlineLevel="1" x14ac:dyDescent="0.25">
      <c r="A53" s="537"/>
      <c r="B53" s="523" t="s">
        <v>96</v>
      </c>
      <c r="C53" s="530">
        <f>VLOOKUP($H53,ES!$A$4:$E$12,5,FALSE)+IF($I53&lt;&gt;0,VLOOKUP($I53,ES!$A$4:$E$12,5,FALSE))+$J53</f>
        <v>27</v>
      </c>
      <c r="D53" s="532" t="s">
        <v>987</v>
      </c>
      <c r="E53" s="534" t="s">
        <v>205</v>
      </c>
      <c r="F53" s="528" t="s">
        <v>756</v>
      </c>
      <c r="G53" s="395"/>
      <c r="H53" s="300">
        <v>-3</v>
      </c>
      <c r="I53" s="300">
        <v>-3</v>
      </c>
      <c r="J53" s="300">
        <v>9</v>
      </c>
      <c r="K53" s="521" t="s">
        <v>69</v>
      </c>
      <c r="L53" s="300" t="str">
        <f t="shared" si="4"/>
        <v>-3: -3: 9</v>
      </c>
      <c r="M53" s="521"/>
      <c r="N53" s="488">
        <f t="shared" si="0"/>
        <v>0</v>
      </c>
      <c r="O53" s="488"/>
      <c r="P53" s="488"/>
      <c r="Q53" s="517" t="s">
        <v>1072</v>
      </c>
    </row>
    <row r="54" spans="1:17" ht="18" customHeight="1" outlineLevel="1" x14ac:dyDescent="0.25">
      <c r="A54" s="537"/>
      <c r="B54" s="523"/>
      <c r="C54" s="531">
        <f>VLOOKUP($H54,ES!$A$4:$E$12,5,FALSE)+IF($I54&lt;&gt;0,VLOOKUP($I54,ES!$A$4:$E$12,5,FALSE))+$J54</f>
        <v>27</v>
      </c>
      <c r="D54" s="533"/>
      <c r="E54" s="535"/>
      <c r="F54" s="529"/>
      <c r="G54" s="396"/>
      <c r="H54" s="343">
        <v>3</v>
      </c>
      <c r="I54" s="343">
        <v>3</v>
      </c>
      <c r="J54" s="343">
        <v>-9</v>
      </c>
      <c r="K54" s="522"/>
      <c r="L54" s="343" t="str">
        <f t="shared" si="4"/>
        <v>3: 3: -9</v>
      </c>
      <c r="M54" s="522"/>
      <c r="N54" s="489">
        <f t="shared" si="0"/>
        <v>0</v>
      </c>
      <c r="O54" s="489"/>
      <c r="P54" s="489"/>
      <c r="Q54" s="518"/>
    </row>
    <row r="55" spans="1:17" ht="36" customHeight="1" outlineLevel="1" x14ac:dyDescent="0.25">
      <c r="A55" s="537"/>
      <c r="B55" s="349" t="s">
        <v>97</v>
      </c>
      <c r="C55" s="356">
        <f>VLOOKUP($H55,ES!$A$4:$E$12,5,FALSE)+IF($I55&lt;&gt;0,VLOOKUP($I55,ES!$A$4:$E$12,5,FALSE))+$J55</f>
        <v>28</v>
      </c>
      <c r="D55" s="149" t="s">
        <v>986</v>
      </c>
      <c r="E55" s="332" t="s">
        <v>206</v>
      </c>
      <c r="F55" s="303" t="s">
        <v>757</v>
      </c>
      <c r="G55" s="373"/>
      <c r="H55" s="293">
        <v>3</v>
      </c>
      <c r="I55" s="293">
        <v>3</v>
      </c>
      <c r="J55" s="293">
        <v>-8</v>
      </c>
      <c r="K55" s="293" t="s">
        <v>69</v>
      </c>
      <c r="L55" s="293" t="str">
        <f t="shared" si="4"/>
        <v>3: 3: -8</v>
      </c>
      <c r="M55" s="293"/>
      <c r="N55" s="290">
        <f t="shared" si="0"/>
        <v>0</v>
      </c>
      <c r="O55" s="290"/>
      <c r="P55" s="290"/>
      <c r="Q55" s="46"/>
    </row>
    <row r="56" spans="1:17" ht="36" customHeight="1" outlineLevel="1" x14ac:dyDescent="0.25">
      <c r="A56" s="537"/>
      <c r="B56" s="349" t="s">
        <v>98</v>
      </c>
      <c r="C56" s="356">
        <f>VLOOKUP($H56,ES!$A$4:$E$12,5,FALSE)+IF($I56&lt;&gt;0,VLOOKUP($I56,ES!$A$4:$E$12,5,FALSE))+$J56</f>
        <v>29</v>
      </c>
      <c r="D56" s="149" t="s">
        <v>985</v>
      </c>
      <c r="E56" s="332" t="s">
        <v>251</v>
      </c>
      <c r="F56" s="303" t="s">
        <v>758</v>
      </c>
      <c r="G56" s="373"/>
      <c r="H56" s="293">
        <v>3</v>
      </c>
      <c r="I56" s="293">
        <v>3</v>
      </c>
      <c r="J56" s="293">
        <v>-7</v>
      </c>
      <c r="K56" s="293" t="s">
        <v>69</v>
      </c>
      <c r="L56" s="293" t="str">
        <f t="shared" si="4"/>
        <v>3: 3: -7</v>
      </c>
      <c r="M56" s="293"/>
      <c r="N56" s="290">
        <f t="shared" si="0"/>
        <v>0</v>
      </c>
      <c r="O56" s="290"/>
      <c r="P56" s="290"/>
      <c r="Q56" s="46"/>
    </row>
    <row r="57" spans="1:17" ht="36" customHeight="1" outlineLevel="1" x14ac:dyDescent="0.25">
      <c r="A57" s="537"/>
      <c r="B57" s="349" t="s">
        <v>893</v>
      </c>
      <c r="C57" s="356">
        <f>VLOOKUP($H57,ES!$A$4:$E$12,5,FALSE)+IF($I57&lt;&gt;0,VLOOKUP($I57,ES!$A$4:$E$12,5,FALSE))+$J57</f>
        <v>30</v>
      </c>
      <c r="D57" s="149" t="s">
        <v>984</v>
      </c>
      <c r="E57" s="332" t="s">
        <v>253</v>
      </c>
      <c r="F57" s="303" t="s">
        <v>759</v>
      </c>
      <c r="G57" s="373"/>
      <c r="H57" s="293">
        <v>3</v>
      </c>
      <c r="I57" s="293">
        <v>3</v>
      </c>
      <c r="J57" s="293">
        <v>-6</v>
      </c>
      <c r="K57" s="293" t="s">
        <v>69</v>
      </c>
      <c r="L57" s="293" t="str">
        <f t="shared" si="4"/>
        <v>3: 3: -6</v>
      </c>
      <c r="M57" s="293"/>
      <c r="N57" s="290">
        <f t="shared" si="0"/>
        <v>0</v>
      </c>
      <c r="O57" s="290"/>
      <c r="P57" s="290"/>
      <c r="Q57" s="46"/>
    </row>
    <row r="58" spans="1:17" ht="36" customHeight="1" outlineLevel="1" x14ac:dyDescent="0.25">
      <c r="A58" s="537"/>
      <c r="B58" s="349" t="s">
        <v>894</v>
      </c>
      <c r="C58" s="356">
        <f>VLOOKUP($H58,ES!$A$4:$E$12,5,FALSE)+IF($I58&lt;&gt;0,VLOOKUP($I58,ES!$A$4:$E$12,5,FALSE))+$J58</f>
        <v>31</v>
      </c>
      <c r="D58" s="149" t="s">
        <v>983</v>
      </c>
      <c r="E58" s="332" t="s">
        <v>255</v>
      </c>
      <c r="F58" s="303" t="s">
        <v>760</v>
      </c>
      <c r="G58" s="373"/>
      <c r="H58" s="293">
        <v>3</v>
      </c>
      <c r="I58" s="293">
        <v>3</v>
      </c>
      <c r="J58" s="293">
        <v>-5</v>
      </c>
      <c r="K58" s="293" t="s">
        <v>69</v>
      </c>
      <c r="L58" s="293" t="str">
        <f t="shared" si="4"/>
        <v>3: 3: -5</v>
      </c>
      <c r="M58" s="293"/>
      <c r="N58" s="290">
        <f t="shared" si="0"/>
        <v>0</v>
      </c>
      <c r="O58" s="290"/>
      <c r="P58" s="290"/>
      <c r="Q58" s="46"/>
    </row>
    <row r="59" spans="1:17" ht="36" customHeight="1" outlineLevel="1" x14ac:dyDescent="0.25">
      <c r="A59" s="537"/>
      <c r="B59" s="349" t="s">
        <v>895</v>
      </c>
      <c r="C59" s="356">
        <f>VLOOKUP($H59,ES!$A$4:$E$12,5,FALSE)+IF($I59&lt;&gt;0,VLOOKUP($I59,ES!$A$4:$E$12,5,FALSE))+$J59</f>
        <v>32</v>
      </c>
      <c r="D59" s="149" t="s">
        <v>982</v>
      </c>
      <c r="E59" s="332" t="s">
        <v>257</v>
      </c>
      <c r="F59" s="303" t="s">
        <v>761</v>
      </c>
      <c r="G59" s="373"/>
      <c r="H59" s="293">
        <v>3</v>
      </c>
      <c r="I59" s="293">
        <v>3</v>
      </c>
      <c r="J59" s="293">
        <v>-4</v>
      </c>
      <c r="K59" s="293" t="s">
        <v>69</v>
      </c>
      <c r="L59" s="293" t="str">
        <f t="shared" si="4"/>
        <v>3: 3: -4</v>
      </c>
      <c r="M59" s="293"/>
      <c r="N59" s="290">
        <f t="shared" si="0"/>
        <v>0</v>
      </c>
      <c r="O59" s="290"/>
      <c r="P59" s="290"/>
      <c r="Q59" s="46"/>
    </row>
    <row r="60" spans="1:17" ht="36" customHeight="1" outlineLevel="1" x14ac:dyDescent="0.25">
      <c r="A60" s="537"/>
      <c r="B60" s="349" t="s">
        <v>896</v>
      </c>
      <c r="C60" s="356">
        <f>VLOOKUP($H60,ES!$A$4:$E$12,5,FALSE)+IF($I60&lt;&gt;0,VLOOKUP($I60,ES!$A$4:$E$12,5,FALSE))+$J60</f>
        <v>33</v>
      </c>
      <c r="D60" s="149" t="s">
        <v>981</v>
      </c>
      <c r="E60" s="332" t="s">
        <v>259</v>
      </c>
      <c r="F60" s="303" t="s">
        <v>762</v>
      </c>
      <c r="G60" s="373"/>
      <c r="H60" s="293">
        <v>3</v>
      </c>
      <c r="I60" s="293">
        <v>3</v>
      </c>
      <c r="J60" s="293">
        <v>-3</v>
      </c>
      <c r="K60" s="293" t="s">
        <v>69</v>
      </c>
      <c r="L60" s="293" t="str">
        <f t="shared" si="4"/>
        <v>3: 3: -3</v>
      </c>
      <c r="M60" s="293"/>
      <c r="N60" s="290">
        <f t="shared" si="0"/>
        <v>0</v>
      </c>
      <c r="O60" s="290"/>
      <c r="P60" s="290"/>
      <c r="Q60" s="46"/>
    </row>
    <row r="61" spans="1:17" ht="36" customHeight="1" outlineLevel="1" x14ac:dyDescent="0.25">
      <c r="A61" s="537"/>
      <c r="B61" s="349" t="s">
        <v>897</v>
      </c>
      <c r="C61" s="356">
        <f>VLOOKUP($H61,ES!$A$4:$E$12,5,FALSE)+IF($I61&lt;&gt;0,VLOOKUP($I61,ES!$A$4:$E$12,5,FALSE))+$J61</f>
        <v>34</v>
      </c>
      <c r="D61" s="149" t="s">
        <v>980</v>
      </c>
      <c r="E61" s="332" t="s">
        <v>261</v>
      </c>
      <c r="F61" s="303" t="s">
        <v>763</v>
      </c>
      <c r="G61" s="373"/>
      <c r="H61" s="293">
        <v>3</v>
      </c>
      <c r="I61" s="293">
        <v>3</v>
      </c>
      <c r="J61" s="293">
        <v>-2</v>
      </c>
      <c r="K61" s="293" t="s">
        <v>69</v>
      </c>
      <c r="L61" s="293" t="str">
        <f t="shared" si="4"/>
        <v>3: 3: -2</v>
      </c>
      <c r="M61" s="293"/>
      <c r="N61" s="290">
        <f t="shared" si="0"/>
        <v>0</v>
      </c>
      <c r="O61" s="290"/>
      <c r="P61" s="290"/>
      <c r="Q61" s="46"/>
    </row>
    <row r="62" spans="1:17" ht="36" customHeight="1" outlineLevel="1" thickBot="1" x14ac:dyDescent="0.3">
      <c r="A62" s="537"/>
      <c r="B62" s="348" t="s">
        <v>898</v>
      </c>
      <c r="C62" s="357">
        <f>VLOOKUP($H62,ES!$A$4:$E$12,5,FALSE)+IF($I62&lt;&gt;0,VLOOKUP($I62,ES!$A$4:$E$12,5,FALSE))+$J62</f>
        <v>35</v>
      </c>
      <c r="D62" s="283" t="s">
        <v>979</v>
      </c>
      <c r="E62" s="333" t="s">
        <v>263</v>
      </c>
      <c r="F62" s="136" t="s">
        <v>764</v>
      </c>
      <c r="G62" s="136"/>
      <c r="H62" s="308">
        <v>3</v>
      </c>
      <c r="I62" s="308">
        <v>3</v>
      </c>
      <c r="J62" s="308">
        <v>-1</v>
      </c>
      <c r="K62" s="300" t="s">
        <v>69</v>
      </c>
      <c r="L62" s="308" t="str">
        <f t="shared" si="4"/>
        <v>3: 3: -1</v>
      </c>
      <c r="M62" s="308"/>
      <c r="N62" s="295">
        <f t="shared" si="0"/>
        <v>0</v>
      </c>
      <c r="O62" s="295"/>
      <c r="P62" s="295"/>
      <c r="Q62" s="54"/>
    </row>
    <row r="63" spans="1:17" ht="36" customHeight="1" thickTop="1" thickBot="1" x14ac:dyDescent="0.3">
      <c r="A63" s="537"/>
      <c r="B63" s="312">
        <v>1</v>
      </c>
      <c r="C63" s="354">
        <f>VLOOKUP($H63,ES!$A$4:$E$12,5,FALSE)+IF($I63&lt;&gt;0,VLOOKUP($I63,ES!$A$4:$E$12,5,FALSE))+$J63</f>
        <v>36</v>
      </c>
      <c r="D63" s="285" t="s">
        <v>978</v>
      </c>
      <c r="E63" s="330" t="s">
        <v>265</v>
      </c>
      <c r="F63" s="393" t="s">
        <v>765</v>
      </c>
      <c r="G63" s="393"/>
      <c r="H63" s="292">
        <v>3</v>
      </c>
      <c r="I63" s="292">
        <v>3</v>
      </c>
      <c r="J63" s="292">
        <v>0</v>
      </c>
      <c r="K63" s="292" t="s">
        <v>69</v>
      </c>
      <c r="L63" s="292" t="str">
        <f t="shared" si="4"/>
        <v>3: 3: 0</v>
      </c>
      <c r="M63" s="292"/>
      <c r="N63" s="288">
        <f t="shared" si="0"/>
        <v>0</v>
      </c>
      <c r="O63" s="288">
        <v>5</v>
      </c>
      <c r="P63" s="288">
        <f>2*N63</f>
        <v>0</v>
      </c>
      <c r="Q63" s="178" t="s">
        <v>1077</v>
      </c>
    </row>
    <row r="64" spans="1:17" ht="36" customHeight="1" outlineLevel="1" thickTop="1" x14ac:dyDescent="0.25">
      <c r="A64" s="537"/>
      <c r="B64" s="347">
        <v>2</v>
      </c>
      <c r="C64" s="355">
        <f>VLOOKUP($H64,ES!$A$4:$E$12,5,FALSE)+IF($I64&lt;&gt;0,VLOOKUP($I64,ES!$A$4:$E$12,5,FALSE))+$J64</f>
        <v>37</v>
      </c>
      <c r="D64" s="284" t="s">
        <v>988</v>
      </c>
      <c r="E64" s="331" t="s">
        <v>266</v>
      </c>
      <c r="F64" s="136" t="s">
        <v>766</v>
      </c>
      <c r="G64" s="136"/>
      <c r="H64" s="308">
        <v>3</v>
      </c>
      <c r="I64" s="308">
        <v>3</v>
      </c>
      <c r="J64" s="308">
        <v>1</v>
      </c>
      <c r="K64" s="301" t="s">
        <v>69</v>
      </c>
      <c r="L64" s="308" t="str">
        <f t="shared" si="4"/>
        <v>3: 3: 1</v>
      </c>
      <c r="M64" s="308"/>
      <c r="N64" s="295">
        <f t="shared" si="0"/>
        <v>0</v>
      </c>
      <c r="O64" s="295"/>
      <c r="P64" s="295"/>
      <c r="Q64" s="54"/>
    </row>
    <row r="65" spans="1:17" ht="36" customHeight="1" outlineLevel="1" x14ac:dyDescent="0.25">
      <c r="A65" s="537"/>
      <c r="B65" s="349">
        <v>3</v>
      </c>
      <c r="C65" s="356">
        <f>VLOOKUP($H65,ES!$A$4:$E$12,5,FALSE)+IF($I65&lt;&gt;0,VLOOKUP($I65,ES!$A$4:$E$12,5,FALSE))+$J65</f>
        <v>38</v>
      </c>
      <c r="D65" s="149" t="s">
        <v>989</v>
      </c>
      <c r="E65" s="332" t="s">
        <v>268</v>
      </c>
      <c r="F65" s="303" t="s">
        <v>767</v>
      </c>
      <c r="G65" s="373"/>
      <c r="H65" s="293">
        <v>3</v>
      </c>
      <c r="I65" s="293">
        <v>3</v>
      </c>
      <c r="J65" s="293">
        <v>2</v>
      </c>
      <c r="K65" s="293" t="s">
        <v>69</v>
      </c>
      <c r="L65" s="293" t="str">
        <f t="shared" si="4"/>
        <v>3: 3: 2</v>
      </c>
      <c r="M65" s="293"/>
      <c r="N65" s="290">
        <f t="shared" si="0"/>
        <v>0</v>
      </c>
      <c r="O65" s="290"/>
      <c r="P65" s="290"/>
      <c r="Q65" s="46"/>
    </row>
    <row r="66" spans="1:17" ht="36" customHeight="1" outlineLevel="1" x14ac:dyDescent="0.25">
      <c r="A66" s="537"/>
      <c r="B66" s="349">
        <v>4</v>
      </c>
      <c r="C66" s="356">
        <f>VLOOKUP($H66,ES!$A$4:$E$12,5,FALSE)+IF($I66&lt;&gt;0,VLOOKUP($I66,ES!$A$4:$E$12,5,FALSE))+$J66</f>
        <v>39</v>
      </c>
      <c r="D66" s="149" t="s">
        <v>990</v>
      </c>
      <c r="E66" s="332" t="s">
        <v>270</v>
      </c>
      <c r="F66" s="303" t="s">
        <v>768</v>
      </c>
      <c r="G66" s="373"/>
      <c r="H66" s="293">
        <v>3</v>
      </c>
      <c r="I66" s="293">
        <v>3</v>
      </c>
      <c r="J66" s="293">
        <v>3</v>
      </c>
      <c r="K66" s="293" t="s">
        <v>69</v>
      </c>
      <c r="L66" s="293" t="str">
        <f t="shared" si="4"/>
        <v>3: 3: 3</v>
      </c>
      <c r="M66" s="293"/>
      <c r="N66" s="290">
        <f t="shared" si="0"/>
        <v>0</v>
      </c>
      <c r="O66" s="290"/>
      <c r="P66" s="290"/>
      <c r="Q66" s="46"/>
    </row>
    <row r="67" spans="1:17" ht="36" customHeight="1" outlineLevel="1" x14ac:dyDescent="0.25">
      <c r="A67" s="537"/>
      <c r="B67" s="349">
        <v>5</v>
      </c>
      <c r="C67" s="357">
        <f>VLOOKUP($H67,ES!$A$4:$E$12,5,FALSE)+IF($I67&lt;&gt;0,VLOOKUP($I67,ES!$A$4:$E$12,5,FALSE))+$J67</f>
        <v>40</v>
      </c>
      <c r="D67" s="149" t="s">
        <v>991</v>
      </c>
      <c r="E67" s="332" t="s">
        <v>272</v>
      </c>
      <c r="F67" s="303" t="s">
        <v>769</v>
      </c>
      <c r="G67" s="373"/>
      <c r="H67" s="293">
        <v>3</v>
      </c>
      <c r="I67" s="293">
        <v>3</v>
      </c>
      <c r="J67" s="293">
        <v>4</v>
      </c>
      <c r="K67" s="293" t="s">
        <v>69</v>
      </c>
      <c r="L67" s="293" t="str">
        <f t="shared" si="4"/>
        <v>3: 3: 4</v>
      </c>
      <c r="M67" s="293"/>
      <c r="N67" s="290">
        <f t="shared" si="0"/>
        <v>0</v>
      </c>
      <c r="O67" s="290"/>
      <c r="P67" s="290"/>
      <c r="Q67" s="46"/>
    </row>
    <row r="68" spans="1:17" ht="36" customHeight="1" outlineLevel="1" x14ac:dyDescent="0.25">
      <c r="A68" s="537"/>
      <c r="B68" s="349" t="s">
        <v>92</v>
      </c>
      <c r="C68" s="357">
        <f>VLOOKUP($H68,ES!$A$4:$E$12,5,FALSE)+IF($I68&lt;&gt;0,VLOOKUP($I68,ES!$A$4:$E$12,5,FALSE))+$J68</f>
        <v>41</v>
      </c>
      <c r="D68" s="149" t="s">
        <v>992</v>
      </c>
      <c r="E68" s="332" t="s">
        <v>274</v>
      </c>
      <c r="F68" s="303" t="s">
        <v>770</v>
      </c>
      <c r="G68" s="373"/>
      <c r="H68" s="293">
        <v>3</v>
      </c>
      <c r="I68" s="293">
        <v>3</v>
      </c>
      <c r="J68" s="293">
        <v>5</v>
      </c>
      <c r="K68" s="293" t="s">
        <v>69</v>
      </c>
      <c r="L68" s="293" t="str">
        <f t="shared" si="4"/>
        <v>3: 3: 5</v>
      </c>
      <c r="M68" s="293"/>
      <c r="N68" s="290">
        <f t="shared" si="0"/>
        <v>0</v>
      </c>
      <c r="O68" s="290"/>
      <c r="P68" s="290"/>
      <c r="Q68" s="46"/>
    </row>
    <row r="69" spans="1:17" ht="36" customHeight="1" outlineLevel="1" x14ac:dyDescent="0.25">
      <c r="A69" s="537"/>
      <c r="B69" s="349" t="s">
        <v>93</v>
      </c>
      <c r="C69" s="356">
        <f>VLOOKUP($H69,ES!$A$4:$E$12,5,FALSE)+IF($I69&lt;&gt;0,VLOOKUP($I69,ES!$A$4:$E$12,5,FALSE))+$J69</f>
        <v>42</v>
      </c>
      <c r="D69" s="149" t="s">
        <v>993</v>
      </c>
      <c r="E69" s="332" t="s">
        <v>276</v>
      </c>
      <c r="F69" s="303" t="s">
        <v>771</v>
      </c>
      <c r="G69" s="373"/>
      <c r="H69" s="293">
        <v>3</v>
      </c>
      <c r="I69" s="293">
        <v>3</v>
      </c>
      <c r="J69" s="293">
        <v>6</v>
      </c>
      <c r="K69" s="293" t="s">
        <v>69</v>
      </c>
      <c r="L69" s="293" t="str">
        <f t="shared" si="4"/>
        <v>3: 3: 6</v>
      </c>
      <c r="M69" s="293"/>
      <c r="N69" s="290">
        <f t="shared" si="0"/>
        <v>0</v>
      </c>
      <c r="O69" s="290"/>
      <c r="P69" s="290"/>
      <c r="Q69" s="46"/>
    </row>
    <row r="70" spans="1:17" ht="36" customHeight="1" outlineLevel="1" x14ac:dyDescent="0.25">
      <c r="A70" s="537"/>
      <c r="B70" s="349" t="s">
        <v>94</v>
      </c>
      <c r="C70" s="356">
        <f>VLOOKUP($H70,ES!$A$4:$E$12,5,FALSE)+IF($I70&lt;&gt;0,VLOOKUP($I70,ES!$A$4:$E$12,5,FALSE))+$J70</f>
        <v>43</v>
      </c>
      <c r="D70" s="325" t="s">
        <v>994</v>
      </c>
      <c r="E70" s="334" t="s">
        <v>278</v>
      </c>
      <c r="F70" s="303" t="s">
        <v>772</v>
      </c>
      <c r="G70" s="373"/>
      <c r="H70" s="293">
        <v>3</v>
      </c>
      <c r="I70" s="293">
        <v>3</v>
      </c>
      <c r="J70" s="293">
        <v>7</v>
      </c>
      <c r="K70" s="293" t="s">
        <v>69</v>
      </c>
      <c r="L70" s="293" t="str">
        <f t="shared" si="4"/>
        <v>3: 3: 7</v>
      </c>
      <c r="M70" s="293"/>
      <c r="N70" s="290">
        <f t="shared" si="0"/>
        <v>0</v>
      </c>
      <c r="O70" s="290"/>
      <c r="P70" s="290"/>
      <c r="Q70" s="46"/>
    </row>
    <row r="71" spans="1:17" ht="36" customHeight="1" outlineLevel="1" x14ac:dyDescent="0.25">
      <c r="A71" s="537"/>
      <c r="B71" s="349" t="s">
        <v>95</v>
      </c>
      <c r="C71" s="356">
        <f>VLOOKUP($H71,ES!$A$4:$E$12,5,FALSE)+IF($I71&lt;&gt;0,VLOOKUP($I71,ES!$A$4:$E$12,5,FALSE))+$J71</f>
        <v>44</v>
      </c>
      <c r="D71" s="149" t="s">
        <v>995</v>
      </c>
      <c r="E71" s="332" t="s">
        <v>280</v>
      </c>
      <c r="F71" s="303" t="s">
        <v>773</v>
      </c>
      <c r="G71" s="373"/>
      <c r="H71" s="293">
        <v>3</v>
      </c>
      <c r="I71" s="293">
        <v>3</v>
      </c>
      <c r="J71" s="293">
        <v>8</v>
      </c>
      <c r="K71" s="293" t="s">
        <v>69</v>
      </c>
      <c r="L71" s="293" t="str">
        <f t="shared" si="4"/>
        <v>3: 3: 8</v>
      </c>
      <c r="M71" s="293"/>
      <c r="N71" s="290">
        <f t="shared" si="0"/>
        <v>0</v>
      </c>
      <c r="O71" s="290"/>
      <c r="P71" s="290"/>
      <c r="Q71" s="46"/>
    </row>
    <row r="72" spans="1:17" ht="18" customHeight="1" outlineLevel="1" x14ac:dyDescent="0.25">
      <c r="A72" s="537"/>
      <c r="B72" s="523" t="s">
        <v>96</v>
      </c>
      <c r="C72" s="530">
        <f>VLOOKUP($H72,ES!$A$4:$E$12,5,FALSE)+IF($I72&lt;&gt;0,VLOOKUP($I72,ES!$A$4:$E$12,5,FALSE))+$J72</f>
        <v>45</v>
      </c>
      <c r="D72" s="532" t="s">
        <v>996</v>
      </c>
      <c r="E72" s="534" t="s">
        <v>320</v>
      </c>
      <c r="F72" s="528" t="s">
        <v>774</v>
      </c>
      <c r="G72" s="395"/>
      <c r="H72" s="300">
        <v>3</v>
      </c>
      <c r="I72" s="300">
        <v>3</v>
      </c>
      <c r="J72" s="300">
        <v>9</v>
      </c>
      <c r="K72" s="521" t="s">
        <v>69</v>
      </c>
      <c r="L72" s="300" t="str">
        <f t="shared" si="4"/>
        <v>3: 3: 9</v>
      </c>
      <c r="M72" s="521"/>
      <c r="N72" s="488">
        <f t="shared" ref="N72:N135" si="5">MOD(M72,360)</f>
        <v>0</v>
      </c>
      <c r="O72" s="488"/>
      <c r="P72" s="488"/>
      <c r="Q72" s="517" t="s">
        <v>1073</v>
      </c>
    </row>
    <row r="73" spans="1:17" ht="18" customHeight="1" outlineLevel="1" x14ac:dyDescent="0.25">
      <c r="A73" s="537"/>
      <c r="B73" s="523"/>
      <c r="C73" s="531">
        <f>VLOOKUP($H73,ES!$A$4:$E$12,5,FALSE)+IF($I73&lt;&gt;0,VLOOKUP($I73,ES!$A$4:$E$12,5,FALSE))+$J73</f>
        <v>45</v>
      </c>
      <c r="D73" s="533"/>
      <c r="E73" s="535"/>
      <c r="F73" s="529"/>
      <c r="G73" s="396"/>
      <c r="H73" s="343">
        <v>-4</v>
      </c>
      <c r="I73" s="343">
        <v>-4</v>
      </c>
      <c r="J73" s="343">
        <v>-9</v>
      </c>
      <c r="K73" s="522"/>
      <c r="L73" s="343" t="str">
        <f t="shared" si="4"/>
        <v>-4: -4: -9</v>
      </c>
      <c r="M73" s="522"/>
      <c r="N73" s="489">
        <f t="shared" si="5"/>
        <v>0</v>
      </c>
      <c r="O73" s="489"/>
      <c r="P73" s="489"/>
      <c r="Q73" s="518"/>
    </row>
    <row r="74" spans="1:17" ht="36" customHeight="1" outlineLevel="1" x14ac:dyDescent="0.25">
      <c r="A74" s="537"/>
      <c r="B74" s="349" t="s">
        <v>97</v>
      </c>
      <c r="C74" s="356">
        <f>VLOOKUP($H74,ES!$A$4:$E$12,5,FALSE)+IF($I74&lt;&gt;0,VLOOKUP($I74,ES!$A$4:$E$12,5,FALSE))+$J74</f>
        <v>46</v>
      </c>
      <c r="D74" s="149" t="s">
        <v>997</v>
      </c>
      <c r="E74" s="332" t="s">
        <v>328</v>
      </c>
      <c r="F74" s="303" t="s">
        <v>775</v>
      </c>
      <c r="G74" s="373"/>
      <c r="H74" s="293">
        <v>-4</v>
      </c>
      <c r="I74" s="293">
        <v>-4</v>
      </c>
      <c r="J74" s="293">
        <v>-8</v>
      </c>
      <c r="K74" s="293" t="s">
        <v>69</v>
      </c>
      <c r="L74" s="293" t="str">
        <f t="shared" si="4"/>
        <v>-4: -4: -8</v>
      </c>
      <c r="M74" s="293"/>
      <c r="N74" s="290">
        <f t="shared" si="5"/>
        <v>0</v>
      </c>
      <c r="O74" s="290"/>
      <c r="P74" s="290"/>
      <c r="Q74" s="46"/>
    </row>
    <row r="75" spans="1:17" ht="36" customHeight="1" outlineLevel="1" x14ac:dyDescent="0.25">
      <c r="A75" s="537"/>
      <c r="B75" s="349" t="s">
        <v>98</v>
      </c>
      <c r="C75" s="356">
        <f>VLOOKUP($H75,ES!$A$4:$E$12,5,FALSE)+IF($I75&lt;&gt;0,VLOOKUP($I75,ES!$A$4:$E$12,5,FALSE))+$J75</f>
        <v>47</v>
      </c>
      <c r="D75" s="149" t="s">
        <v>998</v>
      </c>
      <c r="E75" s="332" t="s">
        <v>329</v>
      </c>
      <c r="F75" s="303" t="s">
        <v>776</v>
      </c>
      <c r="G75" s="373"/>
      <c r="H75" s="293">
        <v>-4</v>
      </c>
      <c r="I75" s="293">
        <v>-4</v>
      </c>
      <c r="J75" s="293">
        <v>-7</v>
      </c>
      <c r="K75" s="293" t="s">
        <v>69</v>
      </c>
      <c r="L75" s="293" t="str">
        <f t="shared" si="4"/>
        <v>-4: -4: -7</v>
      </c>
      <c r="M75" s="293"/>
      <c r="N75" s="290">
        <f t="shared" si="5"/>
        <v>0</v>
      </c>
      <c r="O75" s="290"/>
      <c r="P75" s="290"/>
      <c r="Q75" s="46"/>
    </row>
    <row r="76" spans="1:17" ht="36" customHeight="1" outlineLevel="1" x14ac:dyDescent="0.25">
      <c r="A76" s="537"/>
      <c r="B76" s="349" t="s">
        <v>893</v>
      </c>
      <c r="C76" s="356">
        <f>VLOOKUP($H76,ES!$A$4:$E$12,5,FALSE)+IF($I76&lt;&gt;0,VLOOKUP($I76,ES!$A$4:$E$12,5,FALSE))+$J76</f>
        <v>48</v>
      </c>
      <c r="D76" s="149" t="s">
        <v>999</v>
      </c>
      <c r="E76" s="332" t="s">
        <v>330</v>
      </c>
      <c r="F76" s="303" t="s">
        <v>777</v>
      </c>
      <c r="G76" s="373"/>
      <c r="H76" s="293">
        <v>-4</v>
      </c>
      <c r="I76" s="293">
        <v>-4</v>
      </c>
      <c r="J76" s="293">
        <v>-6</v>
      </c>
      <c r="K76" s="293" t="s">
        <v>69</v>
      </c>
      <c r="L76" s="293" t="str">
        <f t="shared" si="4"/>
        <v>-4: -4: -6</v>
      </c>
      <c r="M76" s="293"/>
      <c r="N76" s="290">
        <f t="shared" si="5"/>
        <v>0</v>
      </c>
      <c r="O76" s="290"/>
      <c r="P76" s="290"/>
      <c r="Q76" s="46"/>
    </row>
    <row r="77" spans="1:17" ht="36" customHeight="1" outlineLevel="1" x14ac:dyDescent="0.25">
      <c r="A77" s="537"/>
      <c r="B77" s="349" t="s">
        <v>894</v>
      </c>
      <c r="C77" s="356">
        <f>VLOOKUP($H77,ES!$A$4:$E$12,5,FALSE)+IF($I77&lt;&gt;0,VLOOKUP($I77,ES!$A$4:$E$12,5,FALSE))+$J77</f>
        <v>49</v>
      </c>
      <c r="D77" s="149" t="s">
        <v>1000</v>
      </c>
      <c r="E77" s="332" t="s">
        <v>331</v>
      </c>
      <c r="F77" s="303" t="s">
        <v>778</v>
      </c>
      <c r="G77" s="373"/>
      <c r="H77" s="293">
        <v>-4</v>
      </c>
      <c r="I77" s="293">
        <v>-4</v>
      </c>
      <c r="J77" s="293">
        <v>-5</v>
      </c>
      <c r="K77" s="293" t="s">
        <v>69</v>
      </c>
      <c r="L77" s="293" t="str">
        <f t="shared" si="4"/>
        <v>-4: -4: -5</v>
      </c>
      <c r="M77" s="293"/>
      <c r="N77" s="290">
        <f t="shared" si="5"/>
        <v>0</v>
      </c>
      <c r="O77" s="290"/>
      <c r="P77" s="290"/>
      <c r="Q77" s="46"/>
    </row>
    <row r="78" spans="1:17" ht="36" customHeight="1" outlineLevel="1" x14ac:dyDescent="0.25">
      <c r="A78" s="537"/>
      <c r="B78" s="349" t="s">
        <v>895</v>
      </c>
      <c r="C78" s="356">
        <f>VLOOKUP($H78,ES!$A$4:$E$12,5,FALSE)+IF($I78&lt;&gt;0,VLOOKUP($I78,ES!$A$4:$E$12,5,FALSE))+$J78</f>
        <v>50</v>
      </c>
      <c r="D78" s="149" t="s">
        <v>1001</v>
      </c>
      <c r="E78" s="332" t="s">
        <v>332</v>
      </c>
      <c r="F78" s="303" t="s">
        <v>779</v>
      </c>
      <c r="G78" s="373"/>
      <c r="H78" s="293">
        <v>-4</v>
      </c>
      <c r="I78" s="293">
        <v>-4</v>
      </c>
      <c r="J78" s="293">
        <v>-4</v>
      </c>
      <c r="K78" s="293" t="s">
        <v>69</v>
      </c>
      <c r="L78" s="293" t="str">
        <f t="shared" si="4"/>
        <v>-4: -4: -4</v>
      </c>
      <c r="M78" s="293"/>
      <c r="N78" s="290">
        <f t="shared" si="5"/>
        <v>0</v>
      </c>
      <c r="O78" s="290"/>
      <c r="P78" s="290"/>
      <c r="Q78" s="46"/>
    </row>
    <row r="79" spans="1:17" ht="36" customHeight="1" outlineLevel="1" x14ac:dyDescent="0.25">
      <c r="A79" s="537"/>
      <c r="B79" s="349" t="s">
        <v>896</v>
      </c>
      <c r="C79" s="356">
        <f>VLOOKUP($H79,ES!$A$4:$E$12,5,FALSE)+IF($I79&lt;&gt;0,VLOOKUP($I79,ES!$A$4:$E$12,5,FALSE))+$J79</f>
        <v>51</v>
      </c>
      <c r="D79" s="149" t="s">
        <v>1002</v>
      </c>
      <c r="E79" s="332" t="s">
        <v>333</v>
      </c>
      <c r="F79" s="303" t="s">
        <v>780</v>
      </c>
      <c r="G79" s="373"/>
      <c r="H79" s="293">
        <v>-4</v>
      </c>
      <c r="I79" s="293">
        <v>-4</v>
      </c>
      <c r="J79" s="293">
        <v>-3</v>
      </c>
      <c r="K79" s="293" t="s">
        <v>69</v>
      </c>
      <c r="L79" s="293" t="str">
        <f t="shared" si="4"/>
        <v>-4: -4: -3</v>
      </c>
      <c r="M79" s="293"/>
      <c r="N79" s="290">
        <f t="shared" si="5"/>
        <v>0</v>
      </c>
      <c r="O79" s="290"/>
      <c r="P79" s="290"/>
      <c r="Q79" s="46"/>
    </row>
    <row r="80" spans="1:17" ht="36" customHeight="1" outlineLevel="1" x14ac:dyDescent="0.25">
      <c r="A80" s="537"/>
      <c r="B80" s="349" t="s">
        <v>897</v>
      </c>
      <c r="C80" s="356">
        <f>VLOOKUP($H80,ES!$A$4:$E$12,5,FALSE)+IF($I80&lt;&gt;0,VLOOKUP($I80,ES!$A$4:$E$12,5,FALSE))+$J80</f>
        <v>52</v>
      </c>
      <c r="D80" s="149" t="s">
        <v>1003</v>
      </c>
      <c r="E80" s="332" t="s">
        <v>334</v>
      </c>
      <c r="F80" s="303" t="s">
        <v>781</v>
      </c>
      <c r="G80" s="373"/>
      <c r="H80" s="293">
        <v>-4</v>
      </c>
      <c r="I80" s="293">
        <v>-4</v>
      </c>
      <c r="J80" s="293">
        <v>-2</v>
      </c>
      <c r="K80" s="293" t="s">
        <v>69</v>
      </c>
      <c r="L80" s="293" t="str">
        <f t="shared" si="4"/>
        <v>-4: -4: -2</v>
      </c>
      <c r="M80" s="293"/>
      <c r="N80" s="290">
        <f t="shared" si="5"/>
        <v>0</v>
      </c>
      <c r="O80" s="290"/>
      <c r="P80" s="290"/>
      <c r="Q80" s="46"/>
    </row>
    <row r="81" spans="1:17" ht="36" customHeight="1" outlineLevel="1" thickBot="1" x14ac:dyDescent="0.3">
      <c r="A81" s="538"/>
      <c r="B81" s="348" t="s">
        <v>898</v>
      </c>
      <c r="C81" s="357">
        <f>VLOOKUP($H81,ES!$A$4:$E$12,5,FALSE)+IF($I81&lt;&gt;0,VLOOKUP($I81,ES!$A$4:$E$12,5,FALSE))+$J81</f>
        <v>53</v>
      </c>
      <c r="D81" s="283" t="s">
        <v>1004</v>
      </c>
      <c r="E81" s="333" t="s">
        <v>335</v>
      </c>
      <c r="F81" s="136" t="s">
        <v>782</v>
      </c>
      <c r="G81" s="136"/>
      <c r="H81" s="308">
        <v>-4</v>
      </c>
      <c r="I81" s="308">
        <v>-4</v>
      </c>
      <c r="J81" s="308">
        <v>-1</v>
      </c>
      <c r="K81" s="300" t="s">
        <v>69</v>
      </c>
      <c r="L81" s="308" t="str">
        <f t="shared" ref="L81:L87" si="6">H81&amp;": "&amp;I81&amp;": "&amp;J81</f>
        <v>-4: -4: -1</v>
      </c>
      <c r="M81" s="308"/>
      <c r="N81" s="295">
        <f t="shared" si="5"/>
        <v>0</v>
      </c>
      <c r="O81" s="295"/>
      <c r="P81" s="295"/>
      <c r="Q81" s="54"/>
    </row>
    <row r="82" spans="1:17" ht="36" customHeight="1" thickTop="1" thickBot="1" x14ac:dyDescent="0.3">
      <c r="A82" s="536" t="s">
        <v>1103</v>
      </c>
      <c r="B82" s="312">
        <v>1</v>
      </c>
      <c r="C82" s="354">
        <f>VLOOKUP($H82,ES!$A$4:$E$12,5,FALSE)+IF($I82&lt;&gt;0,VLOOKUP($I82,ES!$A$4:$E$12,5,FALSE))+$J82</f>
        <v>54</v>
      </c>
      <c r="D82" s="285" t="s">
        <v>1012</v>
      </c>
      <c r="E82" s="330" t="s">
        <v>336</v>
      </c>
      <c r="F82" s="393" t="s">
        <v>783</v>
      </c>
      <c r="G82" s="393"/>
      <c r="H82" s="292">
        <v>-4</v>
      </c>
      <c r="I82" s="292">
        <v>-4</v>
      </c>
      <c r="J82" s="292">
        <v>0</v>
      </c>
      <c r="K82" s="292" t="s">
        <v>69</v>
      </c>
      <c r="L82" s="292" t="str">
        <f t="shared" si="6"/>
        <v>-4: -4: 0</v>
      </c>
      <c r="M82" s="292"/>
      <c r="N82" s="288">
        <f t="shared" si="5"/>
        <v>0</v>
      </c>
      <c r="O82" s="288">
        <v>6</v>
      </c>
      <c r="P82" s="288">
        <f>2*N82</f>
        <v>0</v>
      </c>
      <c r="Q82" s="178" t="s">
        <v>1077</v>
      </c>
    </row>
    <row r="83" spans="1:17" ht="36" customHeight="1" outlineLevel="1" thickTop="1" x14ac:dyDescent="0.25">
      <c r="A83" s="537"/>
      <c r="B83" s="347">
        <v>2</v>
      </c>
      <c r="C83" s="355">
        <f>VLOOKUP($H83,ES!$A$4:$E$12,5,FALSE)+IF($I83&lt;&gt;0,VLOOKUP($I83,ES!$A$4:$E$12,5,FALSE))+$J83</f>
        <v>55</v>
      </c>
      <c r="D83" s="284" t="s">
        <v>1011</v>
      </c>
      <c r="E83" s="331" t="s">
        <v>337</v>
      </c>
      <c r="F83" s="136" t="s">
        <v>784</v>
      </c>
      <c r="G83" s="136"/>
      <c r="H83" s="308">
        <v>-4</v>
      </c>
      <c r="I83" s="308">
        <v>-4</v>
      </c>
      <c r="J83" s="308">
        <v>1</v>
      </c>
      <c r="K83" s="301" t="s">
        <v>69</v>
      </c>
      <c r="L83" s="308" t="str">
        <f t="shared" si="6"/>
        <v>-4: -4: 1</v>
      </c>
      <c r="M83" s="308"/>
      <c r="N83" s="295">
        <f t="shared" si="5"/>
        <v>0</v>
      </c>
      <c r="O83" s="295"/>
      <c r="P83" s="295"/>
      <c r="Q83" s="54"/>
    </row>
    <row r="84" spans="1:17" ht="36" customHeight="1" outlineLevel="1" x14ac:dyDescent="0.25">
      <c r="A84" s="537"/>
      <c r="B84" s="349">
        <v>3</v>
      </c>
      <c r="C84" s="356">
        <f>VLOOKUP($H84,ES!$A$4:$E$12,5,FALSE)+IF($I84&lt;&gt;0,VLOOKUP($I84,ES!$A$4:$E$12,5,FALSE))+$J84</f>
        <v>56</v>
      </c>
      <c r="D84" s="149" t="s">
        <v>1010</v>
      </c>
      <c r="E84" s="332" t="s">
        <v>338</v>
      </c>
      <c r="F84" s="303" t="s">
        <v>785</v>
      </c>
      <c r="G84" s="373"/>
      <c r="H84" s="293">
        <v>-4</v>
      </c>
      <c r="I84" s="293">
        <v>-4</v>
      </c>
      <c r="J84" s="293">
        <v>2</v>
      </c>
      <c r="K84" s="293" t="s">
        <v>69</v>
      </c>
      <c r="L84" s="293" t="str">
        <f t="shared" si="6"/>
        <v>-4: -4: 2</v>
      </c>
      <c r="M84" s="293"/>
      <c r="N84" s="290">
        <f t="shared" si="5"/>
        <v>0</v>
      </c>
      <c r="O84" s="290"/>
      <c r="P84" s="290"/>
      <c r="Q84" s="46"/>
    </row>
    <row r="85" spans="1:17" ht="36" customHeight="1" outlineLevel="1" x14ac:dyDescent="0.25">
      <c r="A85" s="537"/>
      <c r="B85" s="349">
        <v>4</v>
      </c>
      <c r="C85" s="356">
        <f>VLOOKUP($H85,ES!$A$4:$E$12,5,FALSE)+IF($I85&lt;&gt;0,VLOOKUP($I85,ES!$A$4:$E$12,5,FALSE))+$J85</f>
        <v>57</v>
      </c>
      <c r="D85" s="149" t="s">
        <v>1009</v>
      </c>
      <c r="E85" s="332" t="s">
        <v>339</v>
      </c>
      <c r="F85" s="303" t="s">
        <v>786</v>
      </c>
      <c r="G85" s="373"/>
      <c r="H85" s="293">
        <v>-4</v>
      </c>
      <c r="I85" s="293">
        <v>-4</v>
      </c>
      <c r="J85" s="293">
        <v>3</v>
      </c>
      <c r="K85" s="293" t="s">
        <v>69</v>
      </c>
      <c r="L85" s="293" t="str">
        <f t="shared" si="6"/>
        <v>-4: -4: 3</v>
      </c>
      <c r="M85" s="293"/>
      <c r="N85" s="290">
        <f t="shared" si="5"/>
        <v>0</v>
      </c>
      <c r="O85" s="290"/>
      <c r="P85" s="290"/>
      <c r="Q85" s="46"/>
    </row>
    <row r="86" spans="1:17" ht="36" customHeight="1" outlineLevel="1" x14ac:dyDescent="0.25">
      <c r="A86" s="537"/>
      <c r="B86" s="349">
        <v>5</v>
      </c>
      <c r="C86" s="357">
        <f>VLOOKUP($H86,ES!$A$4:$E$12,5,FALSE)+IF($I86&lt;&gt;0,VLOOKUP($I86,ES!$A$4:$E$12,5,FALSE))+$J86</f>
        <v>58</v>
      </c>
      <c r="D86" s="149" t="s">
        <v>1008</v>
      </c>
      <c r="E86" s="332" t="s">
        <v>340</v>
      </c>
      <c r="F86" s="303" t="s">
        <v>787</v>
      </c>
      <c r="G86" s="373"/>
      <c r="H86" s="293">
        <v>-4</v>
      </c>
      <c r="I86" s="293">
        <v>-4</v>
      </c>
      <c r="J86" s="293">
        <v>4</v>
      </c>
      <c r="K86" s="293" t="s">
        <v>69</v>
      </c>
      <c r="L86" s="293" t="str">
        <f t="shared" si="6"/>
        <v>-4: -4: 4</v>
      </c>
      <c r="M86" s="293"/>
      <c r="N86" s="290">
        <f t="shared" si="5"/>
        <v>0</v>
      </c>
      <c r="O86" s="290"/>
      <c r="P86" s="290"/>
      <c r="Q86" s="46"/>
    </row>
    <row r="87" spans="1:17" ht="36" customHeight="1" outlineLevel="1" x14ac:dyDescent="0.25">
      <c r="A87" s="537"/>
      <c r="B87" s="349" t="s">
        <v>92</v>
      </c>
      <c r="C87" s="357">
        <f>VLOOKUP($H87,ES!$A$4:$E$12,5,FALSE)+IF($I87&lt;&gt;0,VLOOKUP($I87,ES!$A$4:$E$12,5,FALSE))+$J87</f>
        <v>59</v>
      </c>
      <c r="D87" s="149" t="s">
        <v>1007</v>
      </c>
      <c r="E87" s="332" t="s">
        <v>341</v>
      </c>
      <c r="F87" s="303" t="s">
        <v>788</v>
      </c>
      <c r="G87" s="373"/>
      <c r="H87" s="293">
        <v>-4</v>
      </c>
      <c r="I87" s="293">
        <v>-4</v>
      </c>
      <c r="J87" s="293">
        <v>5</v>
      </c>
      <c r="K87" s="293" t="s">
        <v>69</v>
      </c>
      <c r="L87" s="293" t="str">
        <f t="shared" si="6"/>
        <v>-4: -4: 5</v>
      </c>
      <c r="M87" s="293"/>
      <c r="N87" s="290">
        <f t="shared" si="5"/>
        <v>0</v>
      </c>
      <c r="O87" s="290"/>
      <c r="P87" s="290"/>
      <c r="Q87" s="46"/>
    </row>
    <row r="88" spans="1:17" ht="36" customHeight="1" outlineLevel="1" x14ac:dyDescent="0.25">
      <c r="A88" s="537"/>
      <c r="B88" s="349" t="s">
        <v>93</v>
      </c>
      <c r="C88" s="356">
        <f>VLOOKUP($H88,ES!$A$4:$E$12,5,FALSE)+IF($I88&lt;&gt;0,VLOOKUP($I88,ES!$A$4:$E$12,5,FALSE))+$J88</f>
        <v>60</v>
      </c>
      <c r="D88" s="149" t="s">
        <v>1006</v>
      </c>
      <c r="E88" s="332" t="s">
        <v>342</v>
      </c>
      <c r="F88" s="303" t="s">
        <v>789</v>
      </c>
      <c r="G88" s="373"/>
      <c r="H88" s="293">
        <v>-4</v>
      </c>
      <c r="I88" s="293">
        <v>-4</v>
      </c>
      <c r="J88" s="293">
        <v>6</v>
      </c>
      <c r="K88" s="293" t="s">
        <v>69</v>
      </c>
      <c r="L88" s="293" t="str">
        <f t="shared" ref="L88:L148" si="7">H88&amp;": "&amp;I88&amp;": "&amp;J88</f>
        <v>-4: -4: 6</v>
      </c>
      <c r="M88" s="293"/>
      <c r="N88" s="290">
        <f t="shared" si="5"/>
        <v>0</v>
      </c>
      <c r="O88" s="290"/>
      <c r="P88" s="290"/>
      <c r="Q88" s="46"/>
    </row>
    <row r="89" spans="1:17" ht="36" customHeight="1" outlineLevel="1" x14ac:dyDescent="0.25">
      <c r="A89" s="537"/>
      <c r="B89" s="349" t="s">
        <v>94</v>
      </c>
      <c r="C89" s="356">
        <f>VLOOKUP($H89,ES!$A$4:$E$12,5,FALSE)+IF($I89&lt;&gt;0,VLOOKUP($I89,ES!$A$4:$E$12,5,FALSE))+$J89</f>
        <v>61</v>
      </c>
      <c r="D89" s="325" t="s">
        <v>1005</v>
      </c>
      <c r="E89" s="334" t="s">
        <v>343</v>
      </c>
      <c r="F89" s="303" t="s">
        <v>790</v>
      </c>
      <c r="G89" s="373"/>
      <c r="H89" s="293">
        <v>-4</v>
      </c>
      <c r="I89" s="293">
        <v>-4</v>
      </c>
      <c r="J89" s="293">
        <v>7</v>
      </c>
      <c r="K89" s="293" t="s">
        <v>69</v>
      </c>
      <c r="L89" s="293" t="str">
        <f t="shared" si="7"/>
        <v>-4: -4: 7</v>
      </c>
      <c r="M89" s="293"/>
      <c r="N89" s="290">
        <f t="shared" si="5"/>
        <v>0</v>
      </c>
      <c r="O89" s="290"/>
      <c r="P89" s="290"/>
      <c r="Q89" s="46"/>
    </row>
    <row r="90" spans="1:17" ht="36" customHeight="1" outlineLevel="1" x14ac:dyDescent="0.25">
      <c r="A90" s="537"/>
      <c r="B90" s="349" t="s">
        <v>95</v>
      </c>
      <c r="C90" s="356">
        <f>VLOOKUP($H90,ES!$A$4:$E$12,5,FALSE)+IF($I90&lt;&gt;0,VLOOKUP($I90,ES!$A$4:$E$12,5,FALSE))+$J90</f>
        <v>62</v>
      </c>
      <c r="D90" s="149" t="s">
        <v>1013</v>
      </c>
      <c r="E90" s="332" t="s">
        <v>344</v>
      </c>
      <c r="F90" s="303" t="s">
        <v>791</v>
      </c>
      <c r="G90" s="373"/>
      <c r="H90" s="293">
        <v>-4</v>
      </c>
      <c r="I90" s="293">
        <v>-4</v>
      </c>
      <c r="J90" s="293">
        <v>8</v>
      </c>
      <c r="K90" s="293" t="s">
        <v>69</v>
      </c>
      <c r="L90" s="293" t="str">
        <f t="shared" si="7"/>
        <v>-4: -4: 8</v>
      </c>
      <c r="M90" s="293"/>
      <c r="N90" s="290">
        <f t="shared" si="5"/>
        <v>0</v>
      </c>
      <c r="O90" s="290"/>
      <c r="P90" s="290"/>
      <c r="Q90" s="46"/>
    </row>
    <row r="91" spans="1:17" ht="36" customHeight="1" outlineLevel="1" x14ac:dyDescent="0.25">
      <c r="A91" s="537"/>
      <c r="B91" s="349" t="s">
        <v>96</v>
      </c>
      <c r="C91" s="356">
        <f>VLOOKUP($H91,ES!$A$4:$E$12,5,FALSE)+IF($I91&lt;&gt;0,VLOOKUP($I91,ES!$A$4:$E$12,5,FALSE))+$J91</f>
        <v>63</v>
      </c>
      <c r="D91" s="149" t="s">
        <v>1014</v>
      </c>
      <c r="E91" s="332" t="s">
        <v>345</v>
      </c>
      <c r="F91" s="303" t="s">
        <v>792</v>
      </c>
      <c r="G91" s="373"/>
      <c r="H91" s="293">
        <v>-4</v>
      </c>
      <c r="I91" s="293">
        <v>-4</v>
      </c>
      <c r="J91" s="293">
        <v>9</v>
      </c>
      <c r="K91" s="293" t="s">
        <v>69</v>
      </c>
      <c r="L91" s="293" t="str">
        <f t="shared" si="7"/>
        <v>-4: -4: 9</v>
      </c>
      <c r="M91" s="293"/>
      <c r="N91" s="290">
        <f t="shared" si="5"/>
        <v>0</v>
      </c>
      <c r="O91" s="290"/>
      <c r="P91" s="290"/>
      <c r="Q91" s="46"/>
    </row>
    <row r="92" spans="1:17" ht="36" customHeight="1" outlineLevel="1" x14ac:dyDescent="0.25">
      <c r="A92" s="537"/>
      <c r="B92" s="349" t="s">
        <v>97</v>
      </c>
      <c r="C92" s="356">
        <f>VLOOKUP($H92,ES!$A$4:$E$12,5,FALSE)+IF($I92&lt;&gt;0,VLOOKUP($I92,ES!$A$4:$E$12,5,FALSE))+$J92</f>
        <v>64</v>
      </c>
      <c r="D92" s="149" t="s">
        <v>1015</v>
      </c>
      <c r="E92" s="332" t="s">
        <v>346</v>
      </c>
      <c r="F92" s="303" t="s">
        <v>793</v>
      </c>
      <c r="G92" s="373"/>
      <c r="H92" s="293">
        <v>-4</v>
      </c>
      <c r="I92" s="293">
        <v>-4</v>
      </c>
      <c r="J92" s="293">
        <v>10</v>
      </c>
      <c r="K92" s="293" t="s">
        <v>69</v>
      </c>
      <c r="L92" s="293" t="str">
        <f t="shared" si="7"/>
        <v>-4: -4: 10</v>
      </c>
      <c r="M92" s="293"/>
      <c r="N92" s="290">
        <f t="shared" si="5"/>
        <v>0</v>
      </c>
      <c r="O92" s="290"/>
      <c r="P92" s="290"/>
      <c r="Q92" s="46"/>
    </row>
    <row r="93" spans="1:17" ht="36" customHeight="1" outlineLevel="1" x14ac:dyDescent="0.25">
      <c r="A93" s="537"/>
      <c r="B93" s="349" t="s">
        <v>98</v>
      </c>
      <c r="C93" s="356">
        <f>VLOOKUP($H93,ES!$A$4:$E$12,5,FALSE)+IF($I93&lt;&gt;0,VLOOKUP($I93,ES!$A$4:$E$12,5,FALSE))+$J93</f>
        <v>65</v>
      </c>
      <c r="D93" s="149" t="s">
        <v>1016</v>
      </c>
      <c r="E93" s="332" t="s">
        <v>347</v>
      </c>
      <c r="F93" s="303" t="s">
        <v>794</v>
      </c>
      <c r="G93" s="373"/>
      <c r="H93" s="293">
        <v>-4</v>
      </c>
      <c r="I93" s="293">
        <v>-4</v>
      </c>
      <c r="J93" s="293">
        <v>11</v>
      </c>
      <c r="K93" s="293" t="s">
        <v>69</v>
      </c>
      <c r="L93" s="293" t="str">
        <f t="shared" si="7"/>
        <v>-4: -4: 11</v>
      </c>
      <c r="M93" s="293"/>
      <c r="N93" s="290">
        <f t="shared" si="5"/>
        <v>0</v>
      </c>
      <c r="O93" s="290"/>
      <c r="P93" s="290"/>
      <c r="Q93" s="46"/>
    </row>
    <row r="94" spans="1:17" ht="36" customHeight="1" outlineLevel="1" x14ac:dyDescent="0.25">
      <c r="A94" s="537"/>
      <c r="B94" s="349" t="s">
        <v>893</v>
      </c>
      <c r="C94" s="356">
        <f>VLOOKUP($H94,ES!$A$4:$E$12,5,FALSE)+IF($I94&lt;&gt;0,VLOOKUP($I94,ES!$A$4:$E$12,5,FALSE))+$J94</f>
        <v>66</v>
      </c>
      <c r="D94" s="149" t="s">
        <v>1017</v>
      </c>
      <c r="E94" s="332" t="s">
        <v>348</v>
      </c>
      <c r="F94" s="303" t="s">
        <v>795</v>
      </c>
      <c r="G94" s="373"/>
      <c r="H94" s="293">
        <v>-4</v>
      </c>
      <c r="I94" s="293">
        <v>-4</v>
      </c>
      <c r="J94" s="293">
        <v>12</v>
      </c>
      <c r="K94" s="293" t="s">
        <v>69</v>
      </c>
      <c r="L94" s="293" t="str">
        <f t="shared" si="7"/>
        <v>-4: -4: 12</v>
      </c>
      <c r="M94" s="293"/>
      <c r="N94" s="290">
        <f t="shared" si="5"/>
        <v>0</v>
      </c>
      <c r="O94" s="290"/>
      <c r="P94" s="290"/>
      <c r="Q94" s="46"/>
    </row>
    <row r="95" spans="1:17" ht="36" customHeight="1" outlineLevel="1" x14ac:dyDescent="0.25">
      <c r="A95" s="537"/>
      <c r="B95" s="349" t="s">
        <v>894</v>
      </c>
      <c r="C95" s="356">
        <f>VLOOKUP($H95,ES!$A$4:$E$12,5,FALSE)+IF($I95&lt;&gt;0,VLOOKUP($I95,ES!$A$4:$E$12,5,FALSE))+$J95</f>
        <v>67</v>
      </c>
      <c r="D95" s="149" t="s">
        <v>1018</v>
      </c>
      <c r="E95" s="332" t="s">
        <v>349</v>
      </c>
      <c r="F95" s="303" t="s">
        <v>796</v>
      </c>
      <c r="G95" s="373"/>
      <c r="H95" s="293">
        <v>-4</v>
      </c>
      <c r="I95" s="293">
        <v>-4</v>
      </c>
      <c r="J95" s="293">
        <v>13</v>
      </c>
      <c r="K95" s="293" t="s">
        <v>69</v>
      </c>
      <c r="L95" s="293" t="str">
        <f t="shared" si="7"/>
        <v>-4: -4: 13</v>
      </c>
      <c r="M95" s="293"/>
      <c r="N95" s="290">
        <f t="shared" si="5"/>
        <v>0</v>
      </c>
      <c r="O95" s="290"/>
      <c r="P95" s="290"/>
      <c r="Q95" s="46"/>
    </row>
    <row r="96" spans="1:17" ht="36" customHeight="1" outlineLevel="1" x14ac:dyDescent="0.25">
      <c r="A96" s="537"/>
      <c r="B96" s="349" t="s">
        <v>895</v>
      </c>
      <c r="C96" s="356">
        <f>VLOOKUP($H96,ES!$A$4:$E$12,5,FALSE)+IF($I96&lt;&gt;0,VLOOKUP($I96,ES!$A$4:$E$12,5,FALSE))+$J96</f>
        <v>68</v>
      </c>
      <c r="D96" s="149" t="s">
        <v>1019</v>
      </c>
      <c r="E96" s="332" t="s">
        <v>350</v>
      </c>
      <c r="F96" s="303" t="s">
        <v>797</v>
      </c>
      <c r="G96" s="373"/>
      <c r="H96" s="293">
        <v>-4</v>
      </c>
      <c r="I96" s="293">
        <v>-4</v>
      </c>
      <c r="J96" s="293">
        <v>14</v>
      </c>
      <c r="K96" s="293" t="s">
        <v>69</v>
      </c>
      <c r="L96" s="293" t="str">
        <f t="shared" si="7"/>
        <v>-4: -4: 14</v>
      </c>
      <c r="M96" s="293"/>
      <c r="N96" s="290">
        <f t="shared" si="5"/>
        <v>0</v>
      </c>
      <c r="O96" s="290"/>
      <c r="P96" s="290"/>
      <c r="Q96" s="46"/>
    </row>
    <row r="97" spans="1:17" ht="36" customHeight="1" outlineLevel="1" x14ac:dyDescent="0.25">
      <c r="A97" s="537"/>
      <c r="B97" s="349" t="s">
        <v>896</v>
      </c>
      <c r="C97" s="356">
        <f>VLOOKUP($H97,ES!$A$4:$E$12,5,FALSE)+IF($I97&lt;&gt;0,VLOOKUP($I97,ES!$A$4:$E$12,5,FALSE))+$J97</f>
        <v>69</v>
      </c>
      <c r="D97" s="149" t="s">
        <v>1020</v>
      </c>
      <c r="E97" s="332" t="s">
        <v>351</v>
      </c>
      <c r="F97" s="303" t="s">
        <v>798</v>
      </c>
      <c r="G97" s="373"/>
      <c r="H97" s="293">
        <v>-4</v>
      </c>
      <c r="I97" s="293">
        <v>-4</v>
      </c>
      <c r="J97" s="293">
        <v>15</v>
      </c>
      <c r="K97" s="293" t="s">
        <v>69</v>
      </c>
      <c r="L97" s="293" t="str">
        <f t="shared" si="7"/>
        <v>-4: -4: 15</v>
      </c>
      <c r="M97" s="293"/>
      <c r="N97" s="290">
        <f t="shared" si="5"/>
        <v>0</v>
      </c>
      <c r="O97" s="290"/>
      <c r="P97" s="290"/>
      <c r="Q97" s="46"/>
    </row>
    <row r="98" spans="1:17" ht="18" customHeight="1" outlineLevel="1" x14ac:dyDescent="0.25">
      <c r="A98" s="537"/>
      <c r="B98" s="523" t="s">
        <v>897</v>
      </c>
      <c r="C98" s="530">
        <f>VLOOKUP($H98,ES!$A$4:$E$12,5,FALSE)+IF($I98&lt;&gt;0,VLOOKUP($I98,ES!$A$4:$E$12,5,FALSE))+$J98</f>
        <v>70</v>
      </c>
      <c r="D98" s="532" t="s">
        <v>1021</v>
      </c>
      <c r="E98" s="534" t="s">
        <v>414</v>
      </c>
      <c r="F98" s="528" t="s">
        <v>799</v>
      </c>
      <c r="G98" s="395"/>
      <c r="H98" s="300">
        <v>-4</v>
      </c>
      <c r="I98" s="300">
        <v>-4</v>
      </c>
      <c r="J98" s="300">
        <v>16</v>
      </c>
      <c r="K98" s="521" t="s">
        <v>69</v>
      </c>
      <c r="L98" s="300" t="str">
        <f t="shared" si="7"/>
        <v>-4: -4: 16</v>
      </c>
      <c r="M98" s="521"/>
      <c r="N98" s="488">
        <f t="shared" si="5"/>
        <v>0</v>
      </c>
      <c r="O98" s="488"/>
      <c r="P98" s="488"/>
      <c r="Q98" s="517" t="s">
        <v>1074</v>
      </c>
    </row>
    <row r="99" spans="1:17" ht="18" customHeight="1" outlineLevel="1" x14ac:dyDescent="0.25">
      <c r="A99" s="537"/>
      <c r="B99" s="523"/>
      <c r="C99" s="531">
        <f>VLOOKUP($H99,ES!$A$4:$E$12,5,FALSE)+IF($I99&lt;&gt;0,VLOOKUP($I99,ES!$A$4:$E$12,5,FALSE))+$J99</f>
        <v>70</v>
      </c>
      <c r="D99" s="533"/>
      <c r="E99" s="535"/>
      <c r="F99" s="529"/>
      <c r="G99" s="396"/>
      <c r="H99" s="343">
        <v>4</v>
      </c>
      <c r="I99" s="343">
        <v>4</v>
      </c>
      <c r="J99" s="343">
        <v>-16</v>
      </c>
      <c r="K99" s="522"/>
      <c r="L99" s="343" t="str">
        <f t="shared" si="7"/>
        <v>4: 4: -16</v>
      </c>
      <c r="M99" s="522"/>
      <c r="N99" s="489">
        <f t="shared" si="5"/>
        <v>0</v>
      </c>
      <c r="O99" s="489"/>
      <c r="P99" s="489"/>
      <c r="Q99" s="518"/>
    </row>
    <row r="100" spans="1:17" ht="36" customHeight="1" outlineLevel="1" x14ac:dyDescent="0.25">
      <c r="A100" s="537"/>
      <c r="B100" s="349" t="s">
        <v>898</v>
      </c>
      <c r="C100" s="356">
        <f>VLOOKUP($H100,ES!$A$4:$E$12,5,FALSE)+IF($I100&lt;&gt;0,VLOOKUP($I100,ES!$A$4:$E$12,5,FALSE))+$J100</f>
        <v>71</v>
      </c>
      <c r="D100" s="149" t="s">
        <v>1030</v>
      </c>
      <c r="E100" s="332" t="s">
        <v>420</v>
      </c>
      <c r="F100" s="303" t="s">
        <v>800</v>
      </c>
      <c r="G100" s="373"/>
      <c r="H100" s="293">
        <v>4</v>
      </c>
      <c r="I100" s="293">
        <v>4</v>
      </c>
      <c r="J100" s="293">
        <v>-15</v>
      </c>
      <c r="K100" s="293" t="s">
        <v>69</v>
      </c>
      <c r="L100" s="293" t="str">
        <f t="shared" si="7"/>
        <v>4: 4: -15</v>
      </c>
      <c r="M100" s="293"/>
      <c r="N100" s="290">
        <f t="shared" si="5"/>
        <v>0</v>
      </c>
      <c r="O100" s="290"/>
      <c r="P100" s="290"/>
      <c r="Q100" s="46"/>
    </row>
    <row r="101" spans="1:17" ht="36" customHeight="1" outlineLevel="1" x14ac:dyDescent="0.25">
      <c r="A101" s="537"/>
      <c r="B101" s="349" t="s">
        <v>899</v>
      </c>
      <c r="C101" s="356">
        <f>VLOOKUP($H101,ES!$A$4:$E$12,5,FALSE)+IF($I101&lt;&gt;0,VLOOKUP($I101,ES!$A$4:$E$12,5,FALSE))+$J101</f>
        <v>72</v>
      </c>
      <c r="D101" s="149" t="s">
        <v>1029</v>
      </c>
      <c r="E101" s="332" t="s">
        <v>421</v>
      </c>
      <c r="F101" s="303" t="s">
        <v>801</v>
      </c>
      <c r="G101" s="373"/>
      <c r="H101" s="293">
        <v>4</v>
      </c>
      <c r="I101" s="293">
        <v>4</v>
      </c>
      <c r="J101" s="293">
        <v>-14</v>
      </c>
      <c r="K101" s="293" t="s">
        <v>69</v>
      </c>
      <c r="L101" s="293" t="str">
        <f t="shared" si="7"/>
        <v>4: 4: -14</v>
      </c>
      <c r="M101" s="293"/>
      <c r="N101" s="290">
        <f t="shared" si="5"/>
        <v>0</v>
      </c>
      <c r="O101" s="290"/>
      <c r="P101" s="290"/>
      <c r="Q101" s="46"/>
    </row>
    <row r="102" spans="1:17" ht="36" customHeight="1" outlineLevel="1" x14ac:dyDescent="0.25">
      <c r="A102" s="537"/>
      <c r="B102" s="349" t="s">
        <v>900</v>
      </c>
      <c r="C102" s="356">
        <f>VLOOKUP($H102,ES!$A$4:$E$12,5,FALSE)+IF($I102&lt;&gt;0,VLOOKUP($I102,ES!$A$4:$E$12,5,FALSE))+$J102</f>
        <v>73</v>
      </c>
      <c r="D102" s="149" t="s">
        <v>1028</v>
      </c>
      <c r="E102" s="332" t="s">
        <v>422</v>
      </c>
      <c r="F102" s="303" t="s">
        <v>802</v>
      </c>
      <c r="G102" s="373"/>
      <c r="H102" s="293">
        <v>4</v>
      </c>
      <c r="I102" s="293">
        <v>4</v>
      </c>
      <c r="J102" s="293">
        <v>-13</v>
      </c>
      <c r="K102" s="293" t="s">
        <v>69</v>
      </c>
      <c r="L102" s="293" t="str">
        <f t="shared" si="7"/>
        <v>4: 4: -13</v>
      </c>
      <c r="M102" s="293"/>
      <c r="N102" s="290">
        <f t="shared" si="5"/>
        <v>0</v>
      </c>
      <c r="O102" s="290"/>
      <c r="P102" s="290"/>
      <c r="Q102" s="46"/>
    </row>
    <row r="103" spans="1:17" ht="36" customHeight="1" outlineLevel="1" x14ac:dyDescent="0.25">
      <c r="A103" s="537"/>
      <c r="B103" s="349" t="s">
        <v>901</v>
      </c>
      <c r="C103" s="356">
        <f>VLOOKUP($H103,ES!$A$4:$E$12,5,FALSE)+IF($I103&lt;&gt;0,VLOOKUP($I103,ES!$A$4:$E$12,5,FALSE))+$J103</f>
        <v>74</v>
      </c>
      <c r="D103" s="149" t="s">
        <v>1027</v>
      </c>
      <c r="E103" s="332" t="s">
        <v>423</v>
      </c>
      <c r="F103" s="303" t="s">
        <v>803</v>
      </c>
      <c r="G103" s="373"/>
      <c r="H103" s="293">
        <v>4</v>
      </c>
      <c r="I103" s="293">
        <v>4</v>
      </c>
      <c r="J103" s="293">
        <v>-12</v>
      </c>
      <c r="K103" s="293" t="s">
        <v>69</v>
      </c>
      <c r="L103" s="293" t="str">
        <f t="shared" si="7"/>
        <v>4: 4: -12</v>
      </c>
      <c r="M103" s="293"/>
      <c r="N103" s="290">
        <f t="shared" si="5"/>
        <v>0</v>
      </c>
      <c r="O103" s="290"/>
      <c r="P103" s="290"/>
      <c r="Q103" s="46"/>
    </row>
    <row r="104" spans="1:17" ht="36" customHeight="1" outlineLevel="1" x14ac:dyDescent="0.25">
      <c r="A104" s="537"/>
      <c r="B104" s="349" t="s">
        <v>902</v>
      </c>
      <c r="C104" s="356">
        <f>VLOOKUP($H104,ES!$A$4:$E$12,5,FALSE)+IF($I104&lt;&gt;0,VLOOKUP($I104,ES!$A$4:$E$12,5,FALSE))+$J104</f>
        <v>75</v>
      </c>
      <c r="D104" s="149" t="s">
        <v>1026</v>
      </c>
      <c r="E104" s="332" t="s">
        <v>424</v>
      </c>
      <c r="F104" s="303" t="s">
        <v>804</v>
      </c>
      <c r="G104" s="373"/>
      <c r="H104" s="293">
        <v>4</v>
      </c>
      <c r="I104" s="293">
        <v>4</v>
      </c>
      <c r="J104" s="293">
        <v>-11</v>
      </c>
      <c r="K104" s="293" t="s">
        <v>69</v>
      </c>
      <c r="L104" s="293" t="str">
        <f t="shared" si="7"/>
        <v>4: 4: -11</v>
      </c>
      <c r="M104" s="293"/>
      <c r="N104" s="290">
        <f t="shared" si="5"/>
        <v>0</v>
      </c>
      <c r="O104" s="290"/>
      <c r="P104" s="290"/>
      <c r="Q104" s="46"/>
    </row>
    <row r="105" spans="1:17" ht="36" customHeight="1" outlineLevel="1" x14ac:dyDescent="0.25">
      <c r="A105" s="537"/>
      <c r="B105" s="349" t="s">
        <v>903</v>
      </c>
      <c r="C105" s="356">
        <f>VLOOKUP($H105,ES!$A$4:$E$12,5,FALSE)+IF($I105&lt;&gt;0,VLOOKUP($I105,ES!$A$4:$E$12,5,FALSE))+$J105</f>
        <v>76</v>
      </c>
      <c r="D105" s="149" t="s">
        <v>1025</v>
      </c>
      <c r="E105" s="332" t="s">
        <v>425</v>
      </c>
      <c r="F105" s="303" t="s">
        <v>805</v>
      </c>
      <c r="G105" s="373"/>
      <c r="H105" s="293">
        <v>4</v>
      </c>
      <c r="I105" s="293">
        <v>4</v>
      </c>
      <c r="J105" s="293">
        <v>-10</v>
      </c>
      <c r="K105" s="293" t="s">
        <v>69</v>
      </c>
      <c r="L105" s="293" t="str">
        <f t="shared" si="7"/>
        <v>4: 4: -10</v>
      </c>
      <c r="M105" s="293"/>
      <c r="N105" s="290">
        <f t="shared" si="5"/>
        <v>0</v>
      </c>
      <c r="O105" s="290"/>
      <c r="P105" s="290"/>
      <c r="Q105" s="46"/>
    </row>
    <row r="106" spans="1:17" ht="36" customHeight="1" outlineLevel="1" x14ac:dyDescent="0.25">
      <c r="A106" s="537"/>
      <c r="B106" s="349" t="s">
        <v>904</v>
      </c>
      <c r="C106" s="356">
        <f>VLOOKUP($H106,ES!$A$4:$E$12,5,FALSE)+IF($I106&lt;&gt;0,VLOOKUP($I106,ES!$A$4:$E$12,5,FALSE))+$J106</f>
        <v>77</v>
      </c>
      <c r="D106" s="149" t="s">
        <v>1024</v>
      </c>
      <c r="E106" s="332" t="s">
        <v>426</v>
      </c>
      <c r="F106" s="303" t="s">
        <v>806</v>
      </c>
      <c r="G106" s="373"/>
      <c r="H106" s="293">
        <v>4</v>
      </c>
      <c r="I106" s="293">
        <v>4</v>
      </c>
      <c r="J106" s="293">
        <v>-9</v>
      </c>
      <c r="K106" s="293" t="s">
        <v>69</v>
      </c>
      <c r="L106" s="293" t="str">
        <f t="shared" si="7"/>
        <v>4: 4: -9</v>
      </c>
      <c r="M106" s="293"/>
      <c r="N106" s="290">
        <f t="shared" si="5"/>
        <v>0</v>
      </c>
      <c r="O106" s="290"/>
      <c r="P106" s="290"/>
      <c r="Q106" s="46"/>
    </row>
    <row r="107" spans="1:17" ht="36" customHeight="1" outlineLevel="1" x14ac:dyDescent="0.25">
      <c r="A107" s="537"/>
      <c r="B107" s="349" t="s">
        <v>905</v>
      </c>
      <c r="C107" s="356">
        <f>VLOOKUP($H107,ES!$A$4:$E$12,5,FALSE)+IF($I107&lt;&gt;0,VLOOKUP($I107,ES!$A$4:$E$12,5,FALSE))+$J107</f>
        <v>78</v>
      </c>
      <c r="D107" s="149" t="s">
        <v>1023</v>
      </c>
      <c r="E107" s="332" t="s">
        <v>427</v>
      </c>
      <c r="F107" s="303" t="s">
        <v>807</v>
      </c>
      <c r="G107" s="373"/>
      <c r="H107" s="293">
        <v>4</v>
      </c>
      <c r="I107" s="293">
        <v>4</v>
      </c>
      <c r="J107" s="293">
        <v>-8</v>
      </c>
      <c r="K107" s="293" t="s">
        <v>69</v>
      </c>
      <c r="L107" s="293" t="str">
        <f t="shared" si="7"/>
        <v>4: 4: -8</v>
      </c>
      <c r="M107" s="293"/>
      <c r="N107" s="290">
        <f t="shared" si="5"/>
        <v>0</v>
      </c>
      <c r="O107" s="290"/>
      <c r="P107" s="290"/>
      <c r="Q107" s="46"/>
    </row>
    <row r="108" spans="1:17" ht="36" customHeight="1" outlineLevel="1" x14ac:dyDescent="0.25">
      <c r="A108" s="537"/>
      <c r="B108" s="349" t="s">
        <v>906</v>
      </c>
      <c r="C108" s="356">
        <f>VLOOKUP($H108,ES!$A$4:$E$12,5,FALSE)+IF($I108&lt;&gt;0,VLOOKUP($I108,ES!$A$4:$E$12,5,FALSE))+$J108</f>
        <v>79</v>
      </c>
      <c r="D108" s="149" t="s">
        <v>1022</v>
      </c>
      <c r="E108" s="332" t="s">
        <v>428</v>
      </c>
      <c r="F108" s="303" t="s">
        <v>808</v>
      </c>
      <c r="G108" s="373"/>
      <c r="H108" s="293">
        <v>4</v>
      </c>
      <c r="I108" s="293">
        <v>4</v>
      </c>
      <c r="J108" s="293">
        <v>-7</v>
      </c>
      <c r="K108" s="293" t="s">
        <v>69</v>
      </c>
      <c r="L108" s="293" t="str">
        <f t="shared" si="7"/>
        <v>4: 4: -7</v>
      </c>
      <c r="M108" s="293"/>
      <c r="N108" s="290">
        <f t="shared" si="5"/>
        <v>0</v>
      </c>
      <c r="O108" s="290"/>
      <c r="P108" s="290"/>
      <c r="Q108" s="46"/>
    </row>
    <row r="109" spans="1:17" ht="36" customHeight="1" outlineLevel="1" x14ac:dyDescent="0.25">
      <c r="A109" s="537"/>
      <c r="B109" s="349" t="s">
        <v>907</v>
      </c>
      <c r="C109" s="356">
        <f>VLOOKUP($H109,ES!$A$4:$E$12,5,FALSE)+IF($I109&lt;&gt;0,VLOOKUP($I109,ES!$A$4:$E$12,5,FALSE))+$J109</f>
        <v>80</v>
      </c>
      <c r="D109" s="149" t="s">
        <v>1036</v>
      </c>
      <c r="E109" s="332" t="s">
        <v>429</v>
      </c>
      <c r="F109" s="303" t="s">
        <v>809</v>
      </c>
      <c r="G109" s="373"/>
      <c r="H109" s="293">
        <v>4</v>
      </c>
      <c r="I109" s="293">
        <v>4</v>
      </c>
      <c r="J109" s="293">
        <v>-6</v>
      </c>
      <c r="K109" s="293" t="s">
        <v>69</v>
      </c>
      <c r="L109" s="293" t="str">
        <f t="shared" si="7"/>
        <v>4: 4: -6</v>
      </c>
      <c r="M109" s="293"/>
      <c r="N109" s="290">
        <f t="shared" si="5"/>
        <v>0</v>
      </c>
      <c r="O109" s="290"/>
      <c r="P109" s="290"/>
      <c r="Q109" s="46"/>
    </row>
    <row r="110" spans="1:17" ht="36" customHeight="1" outlineLevel="1" x14ac:dyDescent="0.25">
      <c r="A110" s="537"/>
      <c r="B110" s="349" t="s">
        <v>908</v>
      </c>
      <c r="C110" s="356">
        <f>VLOOKUP($H110,ES!$A$4:$E$12,5,FALSE)+IF($I110&lt;&gt;0,VLOOKUP($I110,ES!$A$4:$E$12,5,FALSE))+$J110</f>
        <v>81</v>
      </c>
      <c r="D110" s="149" t="s">
        <v>1035</v>
      </c>
      <c r="E110" s="332" t="s">
        <v>430</v>
      </c>
      <c r="F110" s="303" t="s">
        <v>810</v>
      </c>
      <c r="G110" s="373"/>
      <c r="H110" s="293">
        <v>4</v>
      </c>
      <c r="I110" s="293">
        <v>4</v>
      </c>
      <c r="J110" s="293">
        <v>-5</v>
      </c>
      <c r="K110" s="293" t="s">
        <v>69</v>
      </c>
      <c r="L110" s="293" t="str">
        <f t="shared" si="7"/>
        <v>4: 4: -5</v>
      </c>
      <c r="M110" s="293"/>
      <c r="N110" s="290">
        <f t="shared" si="5"/>
        <v>0</v>
      </c>
      <c r="O110" s="290"/>
      <c r="P110" s="290"/>
      <c r="Q110" s="46"/>
    </row>
    <row r="111" spans="1:17" ht="36" customHeight="1" outlineLevel="1" x14ac:dyDescent="0.25">
      <c r="A111" s="537"/>
      <c r="B111" s="349" t="s">
        <v>909</v>
      </c>
      <c r="C111" s="356">
        <f>VLOOKUP($H111,ES!$A$4:$E$12,5,FALSE)+IF($I111&lt;&gt;0,VLOOKUP($I111,ES!$A$4:$E$12,5,FALSE))+$J111</f>
        <v>82</v>
      </c>
      <c r="D111" s="149" t="s">
        <v>1034</v>
      </c>
      <c r="E111" s="332" t="s">
        <v>431</v>
      </c>
      <c r="F111" s="303" t="s">
        <v>811</v>
      </c>
      <c r="G111" s="373"/>
      <c r="H111" s="293">
        <v>4</v>
      </c>
      <c r="I111" s="293">
        <v>4</v>
      </c>
      <c r="J111" s="293">
        <v>-4</v>
      </c>
      <c r="K111" s="293" t="s">
        <v>69</v>
      </c>
      <c r="L111" s="293" t="str">
        <f t="shared" si="7"/>
        <v>4: 4: -4</v>
      </c>
      <c r="M111" s="293"/>
      <c r="N111" s="290">
        <f t="shared" si="5"/>
        <v>0</v>
      </c>
      <c r="O111" s="290"/>
      <c r="P111" s="290"/>
      <c r="Q111" s="46"/>
    </row>
    <row r="112" spans="1:17" ht="36" customHeight="1" outlineLevel="1" x14ac:dyDescent="0.25">
      <c r="A112" s="537"/>
      <c r="B112" s="349" t="s">
        <v>910</v>
      </c>
      <c r="C112" s="356">
        <f>VLOOKUP($H112,ES!$A$4:$E$12,5,FALSE)+IF($I112&lt;&gt;0,VLOOKUP($I112,ES!$A$4:$E$12,5,FALSE))+$J112</f>
        <v>83</v>
      </c>
      <c r="D112" s="149" t="s">
        <v>1033</v>
      </c>
      <c r="E112" s="332" t="s">
        <v>432</v>
      </c>
      <c r="F112" s="303" t="s">
        <v>812</v>
      </c>
      <c r="G112" s="373"/>
      <c r="H112" s="293">
        <v>4</v>
      </c>
      <c r="I112" s="293">
        <v>4</v>
      </c>
      <c r="J112" s="293">
        <v>-3</v>
      </c>
      <c r="K112" s="293" t="s">
        <v>69</v>
      </c>
      <c r="L112" s="293" t="str">
        <f t="shared" si="7"/>
        <v>4: 4: -3</v>
      </c>
      <c r="M112" s="293"/>
      <c r="N112" s="290">
        <f t="shared" si="5"/>
        <v>0</v>
      </c>
      <c r="O112" s="290"/>
      <c r="P112" s="290"/>
      <c r="Q112" s="46"/>
    </row>
    <row r="113" spans="1:17" ht="36" customHeight="1" outlineLevel="1" x14ac:dyDescent="0.25">
      <c r="A113" s="537"/>
      <c r="B113" s="349" t="s">
        <v>911</v>
      </c>
      <c r="C113" s="356">
        <f>VLOOKUP($H113,ES!$A$4:$E$12,5,FALSE)+IF($I113&lt;&gt;0,VLOOKUP($I113,ES!$A$4:$E$12,5,FALSE))+$J113</f>
        <v>84</v>
      </c>
      <c r="D113" s="325" t="s">
        <v>1032</v>
      </c>
      <c r="E113" s="334" t="s">
        <v>433</v>
      </c>
      <c r="F113" s="303" t="s">
        <v>813</v>
      </c>
      <c r="G113" s="373"/>
      <c r="H113" s="293">
        <v>4</v>
      </c>
      <c r="I113" s="293">
        <v>4</v>
      </c>
      <c r="J113" s="293">
        <v>-2</v>
      </c>
      <c r="K113" s="293" t="s">
        <v>69</v>
      </c>
      <c r="L113" s="293" t="str">
        <f t="shared" si="7"/>
        <v>4: 4: -2</v>
      </c>
      <c r="M113" s="293"/>
      <c r="N113" s="290">
        <f t="shared" si="5"/>
        <v>0</v>
      </c>
      <c r="O113" s="290"/>
      <c r="P113" s="290"/>
      <c r="Q113" s="46"/>
    </row>
    <row r="114" spans="1:17" ht="36" customHeight="1" outlineLevel="1" thickBot="1" x14ac:dyDescent="0.3">
      <c r="A114" s="537"/>
      <c r="B114" s="348" t="s">
        <v>912</v>
      </c>
      <c r="C114" s="357">
        <f>VLOOKUP($H114,ES!$A$4:$E$12,5,FALSE)+IF($I114&lt;&gt;0,VLOOKUP($I114,ES!$A$4:$E$12,5,FALSE))+$J114</f>
        <v>85</v>
      </c>
      <c r="D114" s="326" t="s">
        <v>1031</v>
      </c>
      <c r="E114" s="335" t="s">
        <v>434</v>
      </c>
      <c r="F114" s="136" t="s">
        <v>814</v>
      </c>
      <c r="G114" s="136"/>
      <c r="H114" s="308">
        <v>4</v>
      </c>
      <c r="I114" s="308">
        <v>4</v>
      </c>
      <c r="J114" s="308">
        <v>-1</v>
      </c>
      <c r="K114" s="300" t="s">
        <v>69</v>
      </c>
      <c r="L114" s="308" t="str">
        <f t="shared" si="7"/>
        <v>4: 4: -1</v>
      </c>
      <c r="M114" s="308"/>
      <c r="N114" s="295">
        <f t="shared" si="5"/>
        <v>0</v>
      </c>
      <c r="O114" s="295"/>
      <c r="P114" s="295"/>
      <c r="Q114" s="54"/>
    </row>
    <row r="115" spans="1:17" ht="36" customHeight="1" thickTop="1" thickBot="1" x14ac:dyDescent="0.3">
      <c r="A115" s="537"/>
      <c r="B115" s="312" t="s">
        <v>87</v>
      </c>
      <c r="C115" s="354">
        <f>VLOOKUP($H115,ES!$A$4:$E$12,5,FALSE)+IF($I115&lt;&gt;0,VLOOKUP($I115,ES!$A$4:$E$12,5,FALSE))+$J115</f>
        <v>86</v>
      </c>
      <c r="D115" s="327" t="s">
        <v>1037</v>
      </c>
      <c r="E115" s="336" t="s">
        <v>435</v>
      </c>
      <c r="F115" s="393" t="s">
        <v>815</v>
      </c>
      <c r="G115" s="393"/>
      <c r="H115" s="292">
        <v>4</v>
      </c>
      <c r="I115" s="292">
        <v>4</v>
      </c>
      <c r="J115" s="292">
        <v>0</v>
      </c>
      <c r="K115" s="292" t="s">
        <v>69</v>
      </c>
      <c r="L115" s="292" t="str">
        <f t="shared" si="7"/>
        <v>4: 4: 0</v>
      </c>
      <c r="M115" s="292"/>
      <c r="N115" s="288">
        <f t="shared" si="5"/>
        <v>0</v>
      </c>
      <c r="O115" s="288">
        <v>7</v>
      </c>
      <c r="P115" s="288">
        <f>2*N115</f>
        <v>0</v>
      </c>
      <c r="Q115" s="178" t="s">
        <v>1077</v>
      </c>
    </row>
    <row r="116" spans="1:17" ht="36" customHeight="1" outlineLevel="1" thickTop="1" x14ac:dyDescent="0.25">
      <c r="A116" s="537"/>
      <c r="B116" s="347" t="s">
        <v>88</v>
      </c>
      <c r="C116" s="355">
        <f>VLOOKUP($H116,ES!$A$4:$E$12,5,FALSE)+IF($I116&lt;&gt;0,VLOOKUP($I116,ES!$A$4:$E$12,5,FALSE))+$J116</f>
        <v>87</v>
      </c>
      <c r="D116" s="328" t="s">
        <v>1038</v>
      </c>
      <c r="E116" s="337" t="s">
        <v>436</v>
      </c>
      <c r="F116" s="136" t="s">
        <v>816</v>
      </c>
      <c r="G116" s="136"/>
      <c r="H116" s="308">
        <v>4</v>
      </c>
      <c r="I116" s="308">
        <v>4</v>
      </c>
      <c r="J116" s="308">
        <v>1</v>
      </c>
      <c r="K116" s="301" t="s">
        <v>69</v>
      </c>
      <c r="L116" s="308" t="str">
        <f t="shared" si="7"/>
        <v>4: 4: 1</v>
      </c>
      <c r="M116" s="308"/>
      <c r="N116" s="295">
        <f t="shared" si="5"/>
        <v>0</v>
      </c>
      <c r="O116" s="295"/>
      <c r="P116" s="295"/>
      <c r="Q116" s="54"/>
    </row>
    <row r="117" spans="1:17" ht="36" customHeight="1" outlineLevel="1" x14ac:dyDescent="0.25">
      <c r="A117" s="537"/>
      <c r="B117" s="349" t="s">
        <v>89</v>
      </c>
      <c r="C117" s="356">
        <f>VLOOKUP($H117,ES!$A$4:$E$12,5,FALSE)+IF($I117&lt;&gt;0,VLOOKUP($I117,ES!$A$4:$E$12,5,FALSE))+$J117</f>
        <v>88</v>
      </c>
      <c r="D117" s="325" t="s">
        <v>1039</v>
      </c>
      <c r="E117" s="334" t="s">
        <v>437</v>
      </c>
      <c r="F117" s="303" t="s">
        <v>817</v>
      </c>
      <c r="G117" s="373"/>
      <c r="H117" s="293">
        <v>4</v>
      </c>
      <c r="I117" s="293">
        <v>4</v>
      </c>
      <c r="J117" s="293">
        <v>2</v>
      </c>
      <c r="K117" s="293" t="s">
        <v>69</v>
      </c>
      <c r="L117" s="293" t="str">
        <f t="shared" si="7"/>
        <v>4: 4: 2</v>
      </c>
      <c r="M117" s="293"/>
      <c r="N117" s="290">
        <f t="shared" si="5"/>
        <v>0</v>
      </c>
      <c r="O117" s="290"/>
      <c r="P117" s="290"/>
      <c r="Q117" s="46"/>
    </row>
    <row r="118" spans="1:17" ht="36" customHeight="1" outlineLevel="1" x14ac:dyDescent="0.25">
      <c r="A118" s="537"/>
      <c r="B118" s="349" t="s">
        <v>90</v>
      </c>
      <c r="C118" s="356">
        <f>VLOOKUP($H118,ES!$A$4:$E$12,5,FALSE)+IF($I118&lt;&gt;0,VLOOKUP($I118,ES!$A$4:$E$12,5,FALSE))+$J118</f>
        <v>89</v>
      </c>
      <c r="D118" s="325" t="s">
        <v>1040</v>
      </c>
      <c r="E118" s="334" t="s">
        <v>438</v>
      </c>
      <c r="F118" s="303" t="s">
        <v>818</v>
      </c>
      <c r="G118" s="373"/>
      <c r="H118" s="293">
        <v>4</v>
      </c>
      <c r="I118" s="293">
        <v>4</v>
      </c>
      <c r="J118" s="293">
        <v>3</v>
      </c>
      <c r="K118" s="293" t="s">
        <v>69</v>
      </c>
      <c r="L118" s="293" t="str">
        <f t="shared" si="7"/>
        <v>4: 4: 3</v>
      </c>
      <c r="M118" s="293"/>
      <c r="N118" s="290">
        <f t="shared" si="5"/>
        <v>0</v>
      </c>
      <c r="O118" s="290"/>
      <c r="P118" s="290"/>
      <c r="Q118" s="46"/>
    </row>
    <row r="119" spans="1:17" ht="36" customHeight="1" outlineLevel="1" x14ac:dyDescent="0.25">
      <c r="A119" s="537"/>
      <c r="B119" s="349" t="s">
        <v>91</v>
      </c>
      <c r="C119" s="356">
        <f>VLOOKUP($H119,ES!$A$4:$E$12,5,FALSE)+IF($I119&lt;&gt;0,VLOOKUP($I119,ES!$A$4:$E$12,5,FALSE))+$J119</f>
        <v>90</v>
      </c>
      <c r="D119" s="325" t="s">
        <v>1041</v>
      </c>
      <c r="E119" s="334" t="s">
        <v>439</v>
      </c>
      <c r="F119" s="303" t="s">
        <v>819</v>
      </c>
      <c r="G119" s="373"/>
      <c r="H119" s="293">
        <v>4</v>
      </c>
      <c r="I119" s="293">
        <v>4</v>
      </c>
      <c r="J119" s="293">
        <v>4</v>
      </c>
      <c r="K119" s="293" t="s">
        <v>69</v>
      </c>
      <c r="L119" s="293" t="str">
        <f t="shared" si="7"/>
        <v>4: 4: 4</v>
      </c>
      <c r="M119" s="293"/>
      <c r="N119" s="290">
        <f t="shared" si="5"/>
        <v>0</v>
      </c>
      <c r="O119" s="290"/>
      <c r="P119" s="290"/>
      <c r="Q119" s="46"/>
    </row>
    <row r="120" spans="1:17" ht="36" customHeight="1" outlineLevel="1" x14ac:dyDescent="0.25">
      <c r="A120" s="537"/>
      <c r="B120" s="349" t="s">
        <v>92</v>
      </c>
      <c r="C120" s="356">
        <f>VLOOKUP($H120,ES!$A$4:$E$12,5,FALSE)+IF($I120&lt;&gt;0,VLOOKUP($I120,ES!$A$4:$E$12,5,FALSE))+$J120</f>
        <v>91</v>
      </c>
      <c r="D120" s="325" t="s">
        <v>1042</v>
      </c>
      <c r="E120" s="334" t="s">
        <v>440</v>
      </c>
      <c r="F120" s="303" t="s">
        <v>820</v>
      </c>
      <c r="G120" s="373"/>
      <c r="H120" s="293">
        <v>4</v>
      </c>
      <c r="I120" s="293">
        <v>4</v>
      </c>
      <c r="J120" s="293">
        <v>5</v>
      </c>
      <c r="K120" s="293" t="s">
        <v>69</v>
      </c>
      <c r="L120" s="293" t="str">
        <f t="shared" si="7"/>
        <v>4: 4: 5</v>
      </c>
      <c r="M120" s="293"/>
      <c r="N120" s="290">
        <f t="shared" si="5"/>
        <v>0</v>
      </c>
      <c r="O120" s="290"/>
      <c r="P120" s="290"/>
      <c r="Q120" s="46"/>
    </row>
    <row r="121" spans="1:17" ht="36" customHeight="1" outlineLevel="1" x14ac:dyDescent="0.25">
      <c r="A121" s="537"/>
      <c r="B121" s="349" t="s">
        <v>93</v>
      </c>
      <c r="C121" s="356">
        <f>VLOOKUP($H121,ES!$A$4:$E$12,5,FALSE)+IF($I121&lt;&gt;0,VLOOKUP($I121,ES!$A$4:$E$12,5,FALSE))+$J121</f>
        <v>92</v>
      </c>
      <c r="D121" s="325" t="s">
        <v>1043</v>
      </c>
      <c r="E121" s="334" t="s">
        <v>441</v>
      </c>
      <c r="F121" s="303" t="s">
        <v>821</v>
      </c>
      <c r="G121" s="373"/>
      <c r="H121" s="293">
        <v>4</v>
      </c>
      <c r="I121" s="293">
        <v>4</v>
      </c>
      <c r="J121" s="293">
        <v>6</v>
      </c>
      <c r="K121" s="293" t="s">
        <v>69</v>
      </c>
      <c r="L121" s="293" t="str">
        <f t="shared" si="7"/>
        <v>4: 4: 6</v>
      </c>
      <c r="M121" s="293"/>
      <c r="N121" s="290">
        <f t="shared" si="5"/>
        <v>0</v>
      </c>
      <c r="O121" s="290"/>
      <c r="P121" s="290"/>
      <c r="Q121" s="46"/>
    </row>
    <row r="122" spans="1:17" ht="36" customHeight="1" outlineLevel="1" x14ac:dyDescent="0.25">
      <c r="A122" s="537"/>
      <c r="B122" s="349" t="s">
        <v>94</v>
      </c>
      <c r="C122" s="356">
        <f>VLOOKUP($H122,ES!$A$4:$E$12,5,FALSE)+IF($I122&lt;&gt;0,VLOOKUP($I122,ES!$A$4:$E$12,5,FALSE))+$J122</f>
        <v>93</v>
      </c>
      <c r="D122" s="325" t="s">
        <v>1044</v>
      </c>
      <c r="E122" s="334" t="s">
        <v>442</v>
      </c>
      <c r="F122" s="303" t="s">
        <v>822</v>
      </c>
      <c r="G122" s="373"/>
      <c r="H122" s="293">
        <v>4</v>
      </c>
      <c r="I122" s="293">
        <v>4</v>
      </c>
      <c r="J122" s="293">
        <v>7</v>
      </c>
      <c r="K122" s="293" t="s">
        <v>69</v>
      </c>
      <c r="L122" s="293" t="str">
        <f t="shared" si="7"/>
        <v>4: 4: 7</v>
      </c>
      <c r="M122" s="293"/>
      <c r="N122" s="290">
        <f t="shared" si="5"/>
        <v>0</v>
      </c>
      <c r="O122" s="290"/>
      <c r="P122" s="290"/>
      <c r="Q122" s="46"/>
    </row>
    <row r="123" spans="1:17" ht="36" customHeight="1" outlineLevel="1" x14ac:dyDescent="0.25">
      <c r="A123" s="537"/>
      <c r="B123" s="349" t="s">
        <v>95</v>
      </c>
      <c r="C123" s="356">
        <f>VLOOKUP($H123,ES!$A$4:$E$12,5,FALSE)+IF($I123&lt;&gt;0,VLOOKUP($I123,ES!$A$4:$E$12,5,FALSE))+$J123</f>
        <v>94</v>
      </c>
      <c r="D123" s="325" t="s">
        <v>1045</v>
      </c>
      <c r="E123" s="334" t="s">
        <v>443</v>
      </c>
      <c r="F123" s="303" t="s">
        <v>823</v>
      </c>
      <c r="G123" s="373"/>
      <c r="H123" s="293">
        <v>4</v>
      </c>
      <c r="I123" s="293">
        <v>4</v>
      </c>
      <c r="J123" s="293">
        <v>8</v>
      </c>
      <c r="K123" s="293" t="s">
        <v>69</v>
      </c>
      <c r="L123" s="293" t="str">
        <f t="shared" si="7"/>
        <v>4: 4: 8</v>
      </c>
      <c r="M123" s="293"/>
      <c r="N123" s="290">
        <f t="shared" si="5"/>
        <v>0</v>
      </c>
      <c r="O123" s="290"/>
      <c r="P123" s="290"/>
      <c r="Q123" s="46"/>
    </row>
    <row r="124" spans="1:17" ht="36" customHeight="1" outlineLevel="1" x14ac:dyDescent="0.25">
      <c r="A124" s="537"/>
      <c r="B124" s="349" t="s">
        <v>96</v>
      </c>
      <c r="C124" s="356">
        <f>VLOOKUP($H124,ES!$A$4:$E$12,5,FALSE)+IF($I124&lt;&gt;0,VLOOKUP($I124,ES!$A$4:$E$12,5,FALSE))+$J124</f>
        <v>95</v>
      </c>
      <c r="D124" s="325" t="s">
        <v>1046</v>
      </c>
      <c r="E124" s="334" t="s">
        <v>444</v>
      </c>
      <c r="F124" s="303" t="s">
        <v>824</v>
      </c>
      <c r="G124" s="373"/>
      <c r="H124" s="293">
        <v>4</v>
      </c>
      <c r="I124" s="293">
        <v>4</v>
      </c>
      <c r="J124" s="293">
        <v>9</v>
      </c>
      <c r="K124" s="293" t="s">
        <v>69</v>
      </c>
      <c r="L124" s="293" t="str">
        <f t="shared" si="7"/>
        <v>4: 4: 9</v>
      </c>
      <c r="M124" s="293"/>
      <c r="N124" s="290">
        <f t="shared" si="5"/>
        <v>0</v>
      </c>
      <c r="O124" s="290"/>
      <c r="P124" s="290"/>
      <c r="Q124" s="46"/>
    </row>
    <row r="125" spans="1:17" ht="36" customHeight="1" outlineLevel="1" x14ac:dyDescent="0.25">
      <c r="A125" s="537"/>
      <c r="B125" s="349" t="s">
        <v>97</v>
      </c>
      <c r="C125" s="356">
        <f>VLOOKUP($H125,ES!$A$4:$E$12,5,FALSE)+IF($I125&lt;&gt;0,VLOOKUP($I125,ES!$A$4:$E$12,5,FALSE))+$J125</f>
        <v>96</v>
      </c>
      <c r="D125" s="325" t="s">
        <v>1047</v>
      </c>
      <c r="E125" s="334" t="s">
        <v>445</v>
      </c>
      <c r="F125" s="303" t="s">
        <v>825</v>
      </c>
      <c r="G125" s="373"/>
      <c r="H125" s="293">
        <v>4</v>
      </c>
      <c r="I125" s="293">
        <v>4</v>
      </c>
      <c r="J125" s="293">
        <v>10</v>
      </c>
      <c r="K125" s="293" t="s">
        <v>69</v>
      </c>
      <c r="L125" s="293" t="str">
        <f t="shared" si="7"/>
        <v>4: 4: 10</v>
      </c>
      <c r="M125" s="293"/>
      <c r="N125" s="290">
        <f t="shared" si="5"/>
        <v>0</v>
      </c>
      <c r="O125" s="290"/>
      <c r="P125" s="290"/>
      <c r="Q125" s="46"/>
    </row>
    <row r="126" spans="1:17" ht="36" customHeight="1" outlineLevel="1" x14ac:dyDescent="0.25">
      <c r="A126" s="537"/>
      <c r="B126" s="349" t="s">
        <v>98</v>
      </c>
      <c r="C126" s="356">
        <f>VLOOKUP($H126,ES!$A$4:$E$12,5,FALSE)+IF($I126&lt;&gt;0,VLOOKUP($I126,ES!$A$4:$E$12,5,FALSE))+$J126</f>
        <v>97</v>
      </c>
      <c r="D126" s="325" t="s">
        <v>1048</v>
      </c>
      <c r="E126" s="334" t="s">
        <v>446</v>
      </c>
      <c r="F126" s="303" t="s">
        <v>826</v>
      </c>
      <c r="G126" s="373"/>
      <c r="H126" s="293">
        <v>4</v>
      </c>
      <c r="I126" s="293">
        <v>4</v>
      </c>
      <c r="J126" s="293">
        <v>11</v>
      </c>
      <c r="K126" s="293" t="s">
        <v>69</v>
      </c>
      <c r="L126" s="293" t="str">
        <f t="shared" si="7"/>
        <v>4: 4: 11</v>
      </c>
      <c r="M126" s="293"/>
      <c r="N126" s="290">
        <f t="shared" si="5"/>
        <v>0</v>
      </c>
      <c r="O126" s="290"/>
      <c r="P126" s="290"/>
      <c r="Q126" s="46"/>
    </row>
    <row r="127" spans="1:17" ht="36" customHeight="1" outlineLevel="1" x14ac:dyDescent="0.25">
      <c r="A127" s="537"/>
      <c r="B127" s="349" t="s">
        <v>893</v>
      </c>
      <c r="C127" s="356">
        <f>VLOOKUP($H127,ES!$A$4:$E$12,5,FALSE)+IF($I127&lt;&gt;0,VLOOKUP($I127,ES!$A$4:$E$12,5,FALSE))+$J127</f>
        <v>98</v>
      </c>
      <c r="D127" s="325" t="s">
        <v>1049</v>
      </c>
      <c r="E127" s="334" t="s">
        <v>447</v>
      </c>
      <c r="F127" s="303" t="s">
        <v>827</v>
      </c>
      <c r="G127" s="373"/>
      <c r="H127" s="293">
        <v>4</v>
      </c>
      <c r="I127" s="293">
        <v>4</v>
      </c>
      <c r="J127" s="293">
        <v>12</v>
      </c>
      <c r="K127" s="293" t="s">
        <v>69</v>
      </c>
      <c r="L127" s="293" t="str">
        <f t="shared" si="7"/>
        <v>4: 4: 12</v>
      </c>
      <c r="M127" s="293"/>
      <c r="N127" s="290">
        <f t="shared" si="5"/>
        <v>0</v>
      </c>
      <c r="O127" s="290"/>
      <c r="P127" s="290"/>
      <c r="Q127" s="46"/>
    </row>
    <row r="128" spans="1:17" ht="36" customHeight="1" outlineLevel="1" x14ac:dyDescent="0.25">
      <c r="A128" s="537"/>
      <c r="B128" s="349" t="s">
        <v>894</v>
      </c>
      <c r="C128" s="356">
        <f>VLOOKUP($H128,ES!$A$4:$E$12,5,FALSE)+IF($I128&lt;&gt;0,VLOOKUP($I128,ES!$A$4:$E$12,5,FALSE))+$J128</f>
        <v>99</v>
      </c>
      <c r="D128" s="325" t="s">
        <v>1050</v>
      </c>
      <c r="E128" s="334" t="s">
        <v>448</v>
      </c>
      <c r="F128" s="303" t="s">
        <v>828</v>
      </c>
      <c r="G128" s="373"/>
      <c r="H128" s="293">
        <v>4</v>
      </c>
      <c r="I128" s="293">
        <v>4</v>
      </c>
      <c r="J128" s="293">
        <v>13</v>
      </c>
      <c r="K128" s="293" t="s">
        <v>69</v>
      </c>
      <c r="L128" s="293" t="str">
        <f t="shared" si="7"/>
        <v>4: 4: 13</v>
      </c>
      <c r="M128" s="293"/>
      <c r="N128" s="290">
        <f t="shared" si="5"/>
        <v>0</v>
      </c>
      <c r="O128" s="290"/>
      <c r="P128" s="290"/>
      <c r="Q128" s="46"/>
    </row>
    <row r="129" spans="1:17" ht="36" customHeight="1" outlineLevel="1" x14ac:dyDescent="0.25">
      <c r="A129" s="537"/>
      <c r="B129" s="349" t="s">
        <v>895</v>
      </c>
      <c r="C129" s="356">
        <f>VLOOKUP($H129,ES!$A$4:$E$12,5,FALSE)+IF($I129&lt;&gt;0,VLOOKUP($I129,ES!$A$4:$E$12,5,FALSE))+$J129</f>
        <v>100</v>
      </c>
      <c r="D129" s="325" t="s">
        <v>1051</v>
      </c>
      <c r="E129" s="334" t="s">
        <v>449</v>
      </c>
      <c r="F129" s="303" t="s">
        <v>829</v>
      </c>
      <c r="G129" s="373"/>
      <c r="H129" s="293">
        <v>4</v>
      </c>
      <c r="I129" s="293">
        <v>4</v>
      </c>
      <c r="J129" s="293">
        <v>14</v>
      </c>
      <c r="K129" s="293" t="s">
        <v>69</v>
      </c>
      <c r="L129" s="293" t="str">
        <f t="shared" si="7"/>
        <v>4: 4: 14</v>
      </c>
      <c r="M129" s="293"/>
      <c r="N129" s="290">
        <f t="shared" si="5"/>
        <v>0</v>
      </c>
      <c r="O129" s="290"/>
      <c r="P129" s="290"/>
      <c r="Q129" s="46"/>
    </row>
    <row r="130" spans="1:17" ht="36" customHeight="1" outlineLevel="1" x14ac:dyDescent="0.25">
      <c r="A130" s="537"/>
      <c r="B130" s="349" t="s">
        <v>896</v>
      </c>
      <c r="C130" s="356">
        <f>VLOOKUP($H130,ES!$A$4:$E$12,5,FALSE)+IF($I130&lt;&gt;0,VLOOKUP($I130,ES!$A$4:$E$12,5,FALSE))+$J130</f>
        <v>101</v>
      </c>
      <c r="D130" s="325" t="s">
        <v>1052</v>
      </c>
      <c r="E130" s="334" t="s">
        <v>450</v>
      </c>
      <c r="F130" s="303" t="s">
        <v>830</v>
      </c>
      <c r="G130" s="373"/>
      <c r="H130" s="293">
        <v>4</v>
      </c>
      <c r="I130" s="293">
        <v>4</v>
      </c>
      <c r="J130" s="293">
        <v>15</v>
      </c>
      <c r="K130" s="293" t="s">
        <v>69</v>
      </c>
      <c r="L130" s="293" t="str">
        <f t="shared" si="7"/>
        <v>4: 4: 15</v>
      </c>
      <c r="M130" s="293"/>
      <c r="N130" s="290">
        <f t="shared" si="5"/>
        <v>0</v>
      </c>
      <c r="O130" s="290"/>
      <c r="P130" s="290"/>
      <c r="Q130" s="46"/>
    </row>
    <row r="131" spans="1:17" ht="18" customHeight="1" outlineLevel="1" x14ac:dyDescent="0.25">
      <c r="A131" s="537"/>
      <c r="B131" s="523" t="s">
        <v>897</v>
      </c>
      <c r="C131" s="530">
        <f>VLOOKUP($H131,ES!$A$4:$E$12,5,FALSE)+IF($I131&lt;&gt;0,VLOOKUP($I131,ES!$A$4:$E$12,5,FALSE))+$J131</f>
        <v>102</v>
      </c>
      <c r="D131" s="524" t="s">
        <v>1053</v>
      </c>
      <c r="E131" s="526" t="s">
        <v>559</v>
      </c>
      <c r="F131" s="528" t="s">
        <v>831</v>
      </c>
      <c r="G131" s="395"/>
      <c r="H131" s="300">
        <v>4</v>
      </c>
      <c r="I131" s="300">
        <v>4</v>
      </c>
      <c r="J131" s="300">
        <v>16</v>
      </c>
      <c r="K131" s="521" t="s">
        <v>69</v>
      </c>
      <c r="L131" s="300" t="str">
        <f t="shared" si="7"/>
        <v>4: 4: 16</v>
      </c>
      <c r="M131" s="521"/>
      <c r="N131" s="488">
        <f t="shared" si="5"/>
        <v>0</v>
      </c>
      <c r="O131" s="488"/>
      <c r="P131" s="488"/>
      <c r="Q131" s="517" t="s">
        <v>1076</v>
      </c>
    </row>
    <row r="132" spans="1:17" ht="18" customHeight="1" outlineLevel="1" x14ac:dyDescent="0.25">
      <c r="A132" s="537"/>
      <c r="B132" s="523"/>
      <c r="C132" s="531">
        <f>VLOOKUP($H132,ES!$A$4:$E$12,5,FALSE)+IF($I132&lt;&gt;0,VLOOKUP($I132,ES!$A$4:$E$12,5,FALSE))+$J132</f>
        <v>102</v>
      </c>
      <c r="D132" s="525"/>
      <c r="E132" s="527"/>
      <c r="F132" s="529"/>
      <c r="G132" s="396"/>
      <c r="H132" s="343">
        <v>-5</v>
      </c>
      <c r="I132" s="343">
        <v>-5</v>
      </c>
      <c r="J132" s="343">
        <v>-16</v>
      </c>
      <c r="K132" s="522"/>
      <c r="L132" s="343" t="str">
        <f t="shared" si="7"/>
        <v>-5: -5: -16</v>
      </c>
      <c r="M132" s="522"/>
      <c r="N132" s="489">
        <f t="shared" si="5"/>
        <v>0</v>
      </c>
      <c r="O132" s="489"/>
      <c r="P132" s="489"/>
      <c r="Q132" s="518"/>
    </row>
    <row r="133" spans="1:17" ht="36" customHeight="1" outlineLevel="1" x14ac:dyDescent="0.25">
      <c r="A133" s="537"/>
      <c r="B133" s="349" t="s">
        <v>898</v>
      </c>
      <c r="C133" s="356">
        <f>VLOOKUP($H133,ES!$A$4:$E$12,5,FALSE)+IF($I133&lt;&gt;0,VLOOKUP($I133,ES!$A$4:$E$12,5,FALSE))+$J133</f>
        <v>103</v>
      </c>
      <c r="D133" s="325" t="s">
        <v>1054</v>
      </c>
      <c r="E133" s="334" t="s">
        <v>561</v>
      </c>
      <c r="F133" s="303" t="s">
        <v>832</v>
      </c>
      <c r="G133" s="373"/>
      <c r="H133" s="293">
        <v>-5</v>
      </c>
      <c r="I133" s="293">
        <v>-5</v>
      </c>
      <c r="J133" s="293">
        <v>-15</v>
      </c>
      <c r="K133" s="293" t="s">
        <v>69</v>
      </c>
      <c r="L133" s="293" t="str">
        <f t="shared" si="7"/>
        <v>-5: -5: -15</v>
      </c>
      <c r="M133" s="293"/>
      <c r="N133" s="290">
        <f t="shared" si="5"/>
        <v>0</v>
      </c>
      <c r="O133" s="290"/>
      <c r="P133" s="290"/>
      <c r="Q133" s="46"/>
    </row>
    <row r="134" spans="1:17" ht="36" customHeight="1" outlineLevel="1" x14ac:dyDescent="0.25">
      <c r="A134" s="537"/>
      <c r="B134" s="349" t="s">
        <v>899</v>
      </c>
      <c r="C134" s="356">
        <f>VLOOKUP($H134,ES!$A$4:$E$12,5,FALSE)+IF($I134&lt;&gt;0,VLOOKUP($I134,ES!$A$4:$E$12,5,FALSE))+$J134</f>
        <v>104</v>
      </c>
      <c r="D134" s="325" t="s">
        <v>1055</v>
      </c>
      <c r="E134" s="334" t="s">
        <v>562</v>
      </c>
      <c r="F134" s="303" t="s">
        <v>833</v>
      </c>
      <c r="G134" s="373"/>
      <c r="H134" s="293">
        <v>-5</v>
      </c>
      <c r="I134" s="293">
        <v>-5</v>
      </c>
      <c r="J134" s="293">
        <v>-14</v>
      </c>
      <c r="K134" s="293" t="s">
        <v>69</v>
      </c>
      <c r="L134" s="293" t="str">
        <f t="shared" si="7"/>
        <v>-5: -5: -14</v>
      </c>
      <c r="M134" s="293"/>
      <c r="N134" s="290">
        <f t="shared" si="5"/>
        <v>0</v>
      </c>
      <c r="O134" s="290"/>
      <c r="P134" s="290"/>
      <c r="Q134" s="46"/>
    </row>
    <row r="135" spans="1:17" ht="36" customHeight="1" outlineLevel="1" x14ac:dyDescent="0.25">
      <c r="A135" s="537"/>
      <c r="B135" s="349" t="s">
        <v>900</v>
      </c>
      <c r="C135" s="356">
        <f>VLOOKUP($H135,ES!$A$4:$E$12,5,FALSE)+IF($I135&lt;&gt;0,VLOOKUP($I135,ES!$A$4:$E$12,5,FALSE))+$J135</f>
        <v>105</v>
      </c>
      <c r="D135" s="325" t="s">
        <v>1056</v>
      </c>
      <c r="E135" s="334" t="s">
        <v>563</v>
      </c>
      <c r="F135" s="303" t="s">
        <v>834</v>
      </c>
      <c r="G135" s="373"/>
      <c r="H135" s="293">
        <v>-5</v>
      </c>
      <c r="I135" s="293">
        <v>-5</v>
      </c>
      <c r="J135" s="293">
        <v>-13</v>
      </c>
      <c r="K135" s="293" t="s">
        <v>69</v>
      </c>
      <c r="L135" s="293" t="str">
        <f t="shared" si="7"/>
        <v>-5: -5: -13</v>
      </c>
      <c r="M135" s="293"/>
      <c r="N135" s="290">
        <f t="shared" si="5"/>
        <v>0</v>
      </c>
      <c r="O135" s="290"/>
      <c r="P135" s="290"/>
      <c r="Q135" s="46"/>
    </row>
    <row r="136" spans="1:17" ht="36" customHeight="1" outlineLevel="1" x14ac:dyDescent="0.25">
      <c r="A136" s="537"/>
      <c r="B136" s="349" t="s">
        <v>901</v>
      </c>
      <c r="C136" s="356">
        <f>VLOOKUP($H136,ES!$A$4:$E$12,5,FALSE)+IF($I136&lt;&gt;0,VLOOKUP($I136,ES!$A$4:$E$12,5,FALSE))+$J136</f>
        <v>106</v>
      </c>
      <c r="D136" s="325" t="s">
        <v>1057</v>
      </c>
      <c r="E136" s="334" t="s">
        <v>564</v>
      </c>
      <c r="F136" s="303" t="s">
        <v>835</v>
      </c>
      <c r="G136" s="373"/>
      <c r="H136" s="293">
        <v>-5</v>
      </c>
      <c r="I136" s="293">
        <v>-5</v>
      </c>
      <c r="J136" s="293">
        <v>-12</v>
      </c>
      <c r="K136" s="293" t="s">
        <v>69</v>
      </c>
      <c r="L136" s="293" t="str">
        <f t="shared" si="7"/>
        <v>-5: -5: -12</v>
      </c>
      <c r="M136" s="293"/>
      <c r="N136" s="290">
        <f t="shared" ref="N136:N148" si="8">MOD(M136,360)</f>
        <v>0</v>
      </c>
      <c r="O136" s="290"/>
      <c r="P136" s="290"/>
      <c r="Q136" s="46"/>
    </row>
    <row r="137" spans="1:17" ht="36" customHeight="1" outlineLevel="1" x14ac:dyDescent="0.25">
      <c r="A137" s="537"/>
      <c r="B137" s="349" t="s">
        <v>902</v>
      </c>
      <c r="C137" s="356">
        <f>VLOOKUP($H137,ES!$A$4:$E$12,5,FALSE)+IF($I137&lt;&gt;0,VLOOKUP($I137,ES!$A$4:$E$12,5,FALSE))+$J137</f>
        <v>107</v>
      </c>
      <c r="D137" s="325" t="s">
        <v>1058</v>
      </c>
      <c r="E137" s="334" t="s">
        <v>565</v>
      </c>
      <c r="F137" s="303" t="s">
        <v>836</v>
      </c>
      <c r="G137" s="373"/>
      <c r="H137" s="293">
        <v>-5</v>
      </c>
      <c r="I137" s="293">
        <v>-5</v>
      </c>
      <c r="J137" s="293">
        <v>-11</v>
      </c>
      <c r="K137" s="293" t="s">
        <v>69</v>
      </c>
      <c r="L137" s="293" t="str">
        <f t="shared" si="7"/>
        <v>-5: -5: -11</v>
      </c>
      <c r="M137" s="293"/>
      <c r="N137" s="290">
        <f t="shared" si="8"/>
        <v>0</v>
      </c>
      <c r="O137" s="290"/>
      <c r="P137" s="290"/>
      <c r="Q137" s="46"/>
    </row>
    <row r="138" spans="1:17" ht="36" customHeight="1" outlineLevel="1" x14ac:dyDescent="0.25">
      <c r="A138" s="537"/>
      <c r="B138" s="349" t="s">
        <v>903</v>
      </c>
      <c r="C138" s="356">
        <f>VLOOKUP($H138,ES!$A$4:$E$12,5,FALSE)+IF($I138&lt;&gt;0,VLOOKUP($I138,ES!$A$4:$E$12,5,FALSE))+$J138</f>
        <v>108</v>
      </c>
      <c r="D138" s="325" t="s">
        <v>1069</v>
      </c>
      <c r="E138" s="334" t="s">
        <v>566</v>
      </c>
      <c r="F138" s="303" t="s">
        <v>837</v>
      </c>
      <c r="G138" s="373"/>
      <c r="H138" s="293">
        <v>-5</v>
      </c>
      <c r="I138" s="293">
        <v>-5</v>
      </c>
      <c r="J138" s="293">
        <v>-10</v>
      </c>
      <c r="K138" s="293" t="s">
        <v>69</v>
      </c>
      <c r="L138" s="293" t="str">
        <f t="shared" si="7"/>
        <v>-5: -5: -10</v>
      </c>
      <c r="M138" s="293"/>
      <c r="N138" s="290">
        <f t="shared" si="8"/>
        <v>0</v>
      </c>
      <c r="O138" s="290"/>
      <c r="P138" s="290"/>
      <c r="Q138" s="46"/>
    </row>
    <row r="139" spans="1:17" ht="36" customHeight="1" outlineLevel="1" x14ac:dyDescent="0.25">
      <c r="A139" s="537"/>
      <c r="B139" s="349" t="s">
        <v>904</v>
      </c>
      <c r="C139" s="356">
        <f>VLOOKUP($H139,ES!$A$4:$E$12,5,FALSE)+IF($I139&lt;&gt;0,VLOOKUP($I139,ES!$A$4:$E$12,5,FALSE))+$J139</f>
        <v>109</v>
      </c>
      <c r="D139" s="325" t="s">
        <v>1068</v>
      </c>
      <c r="E139" s="334" t="s">
        <v>567</v>
      </c>
      <c r="F139" s="303" t="s">
        <v>838</v>
      </c>
      <c r="G139" s="373"/>
      <c r="H139" s="293">
        <v>-5</v>
      </c>
      <c r="I139" s="293">
        <v>-5</v>
      </c>
      <c r="J139" s="293">
        <v>-9</v>
      </c>
      <c r="K139" s="293" t="s">
        <v>69</v>
      </c>
      <c r="L139" s="293" t="str">
        <f t="shared" si="7"/>
        <v>-5: -5: -9</v>
      </c>
      <c r="M139" s="293"/>
      <c r="N139" s="290">
        <f t="shared" si="8"/>
        <v>0</v>
      </c>
      <c r="O139" s="290"/>
      <c r="P139" s="290"/>
      <c r="Q139" s="46"/>
    </row>
    <row r="140" spans="1:17" ht="36" customHeight="1" outlineLevel="1" x14ac:dyDescent="0.25">
      <c r="A140" s="537"/>
      <c r="B140" s="349" t="s">
        <v>905</v>
      </c>
      <c r="C140" s="356">
        <f>VLOOKUP($H140,ES!$A$4:$E$12,5,FALSE)+IF($I140&lt;&gt;0,VLOOKUP($I140,ES!$A$4:$E$12,5,FALSE))+$J140</f>
        <v>110</v>
      </c>
      <c r="D140" s="325" t="s">
        <v>1067</v>
      </c>
      <c r="E140" s="334" t="s">
        <v>568</v>
      </c>
      <c r="F140" s="303" t="s">
        <v>839</v>
      </c>
      <c r="G140" s="373"/>
      <c r="H140" s="293">
        <v>-5</v>
      </c>
      <c r="I140" s="293">
        <v>-5</v>
      </c>
      <c r="J140" s="293">
        <v>-8</v>
      </c>
      <c r="K140" s="293" t="s">
        <v>69</v>
      </c>
      <c r="L140" s="293" t="str">
        <f t="shared" si="7"/>
        <v>-5: -5: -8</v>
      </c>
      <c r="M140" s="293"/>
      <c r="N140" s="290">
        <f t="shared" si="8"/>
        <v>0</v>
      </c>
      <c r="O140" s="290"/>
      <c r="P140" s="290"/>
      <c r="Q140" s="46"/>
    </row>
    <row r="141" spans="1:17" ht="36" customHeight="1" outlineLevel="1" x14ac:dyDescent="0.25">
      <c r="A141" s="537"/>
      <c r="B141" s="349" t="s">
        <v>906</v>
      </c>
      <c r="C141" s="356">
        <f>VLOOKUP($H141,ES!$A$4:$E$12,5,FALSE)+IF($I141&lt;&gt;0,VLOOKUP($I141,ES!$A$4:$E$12,5,FALSE))+$J141</f>
        <v>111</v>
      </c>
      <c r="D141" s="325" t="s">
        <v>1066</v>
      </c>
      <c r="E141" s="334" t="s">
        <v>569</v>
      </c>
      <c r="F141" s="303" t="s">
        <v>840</v>
      </c>
      <c r="G141" s="373"/>
      <c r="H141" s="293">
        <v>-5</v>
      </c>
      <c r="I141" s="293">
        <v>-5</v>
      </c>
      <c r="J141" s="293">
        <v>-7</v>
      </c>
      <c r="K141" s="293" t="s">
        <v>69</v>
      </c>
      <c r="L141" s="293" t="str">
        <f t="shared" si="7"/>
        <v>-5: -5: -7</v>
      </c>
      <c r="M141" s="293"/>
      <c r="N141" s="290">
        <f t="shared" si="8"/>
        <v>0</v>
      </c>
      <c r="O141" s="290"/>
      <c r="P141" s="290"/>
      <c r="Q141" s="46"/>
    </row>
    <row r="142" spans="1:17" ht="36" customHeight="1" outlineLevel="1" x14ac:dyDescent="0.25">
      <c r="A142" s="537"/>
      <c r="B142" s="349" t="s">
        <v>907</v>
      </c>
      <c r="C142" s="356">
        <f>VLOOKUP($H142,ES!$A$4:$E$12,5,FALSE)+IF($I142&lt;&gt;0,VLOOKUP($I142,ES!$A$4:$E$12,5,FALSE))+$J142</f>
        <v>112</v>
      </c>
      <c r="D142" s="325" t="s">
        <v>1065</v>
      </c>
      <c r="E142" s="334" t="s">
        <v>570</v>
      </c>
      <c r="F142" s="303" t="s">
        <v>841</v>
      </c>
      <c r="G142" s="373"/>
      <c r="H142" s="293">
        <v>-5</v>
      </c>
      <c r="I142" s="293">
        <v>-5</v>
      </c>
      <c r="J142" s="293">
        <v>-6</v>
      </c>
      <c r="K142" s="293" t="s">
        <v>69</v>
      </c>
      <c r="L142" s="293" t="str">
        <f t="shared" si="7"/>
        <v>-5: -5: -6</v>
      </c>
      <c r="M142" s="293"/>
      <c r="N142" s="290">
        <f t="shared" si="8"/>
        <v>0</v>
      </c>
      <c r="O142" s="290"/>
      <c r="P142" s="290"/>
      <c r="Q142" s="46"/>
    </row>
    <row r="143" spans="1:17" ht="36" customHeight="1" outlineLevel="1" x14ac:dyDescent="0.25">
      <c r="A143" s="537"/>
      <c r="B143" s="349" t="s">
        <v>908</v>
      </c>
      <c r="C143" s="356">
        <f>VLOOKUP($H143,ES!$A$4:$E$12,5,FALSE)+IF($I143&lt;&gt;0,VLOOKUP($I143,ES!$A$4:$E$12,5,FALSE))+$J143</f>
        <v>113</v>
      </c>
      <c r="D143" s="325" t="s">
        <v>1064</v>
      </c>
      <c r="E143" s="334" t="s">
        <v>571</v>
      </c>
      <c r="F143" s="303" t="s">
        <v>842</v>
      </c>
      <c r="G143" s="373"/>
      <c r="H143" s="293">
        <v>-5</v>
      </c>
      <c r="I143" s="293">
        <v>-5</v>
      </c>
      <c r="J143" s="293">
        <v>-5</v>
      </c>
      <c r="K143" s="293" t="s">
        <v>69</v>
      </c>
      <c r="L143" s="293" t="str">
        <f t="shared" si="7"/>
        <v>-5: -5: -5</v>
      </c>
      <c r="M143" s="293"/>
      <c r="N143" s="290">
        <f t="shared" si="8"/>
        <v>0</v>
      </c>
      <c r="O143" s="290"/>
      <c r="P143" s="290"/>
      <c r="Q143" s="46"/>
    </row>
    <row r="144" spans="1:17" ht="36" customHeight="1" outlineLevel="1" x14ac:dyDescent="0.25">
      <c r="A144" s="537"/>
      <c r="B144" s="349" t="s">
        <v>909</v>
      </c>
      <c r="C144" s="356">
        <f>VLOOKUP($H144,ES!$A$4:$E$12,5,FALSE)+IF($I144&lt;&gt;0,VLOOKUP($I144,ES!$A$4:$E$12,5,FALSE))+$J144</f>
        <v>114</v>
      </c>
      <c r="D144" s="325" t="s">
        <v>1063</v>
      </c>
      <c r="E144" s="334" t="s">
        <v>572</v>
      </c>
      <c r="F144" s="303" t="s">
        <v>843</v>
      </c>
      <c r="G144" s="373"/>
      <c r="H144" s="293">
        <v>-5</v>
      </c>
      <c r="I144" s="293">
        <v>-5</v>
      </c>
      <c r="J144" s="293">
        <v>-4</v>
      </c>
      <c r="K144" s="293" t="s">
        <v>69</v>
      </c>
      <c r="L144" s="293" t="str">
        <f t="shared" si="7"/>
        <v>-5: -5: -4</v>
      </c>
      <c r="M144" s="293"/>
      <c r="N144" s="290">
        <f t="shared" si="8"/>
        <v>0</v>
      </c>
      <c r="O144" s="290"/>
      <c r="P144" s="290"/>
      <c r="Q144" s="46"/>
    </row>
    <row r="145" spans="1:17" ht="36" customHeight="1" outlineLevel="1" x14ac:dyDescent="0.25">
      <c r="A145" s="537"/>
      <c r="B145" s="349" t="s">
        <v>910</v>
      </c>
      <c r="C145" s="356">
        <f>VLOOKUP($H145,ES!$A$4:$E$12,5,FALSE)+IF($I145&lt;&gt;0,VLOOKUP($I145,ES!$A$4:$E$12,5,FALSE))+$J145</f>
        <v>115</v>
      </c>
      <c r="D145" s="325" t="s">
        <v>1062</v>
      </c>
      <c r="E145" s="334" t="s">
        <v>573</v>
      </c>
      <c r="F145" s="303" t="s">
        <v>844</v>
      </c>
      <c r="G145" s="373"/>
      <c r="H145" s="293">
        <v>-5</v>
      </c>
      <c r="I145" s="293">
        <v>-5</v>
      </c>
      <c r="J145" s="293">
        <v>-3</v>
      </c>
      <c r="K145" s="293" t="s">
        <v>69</v>
      </c>
      <c r="L145" s="293" t="str">
        <f t="shared" si="7"/>
        <v>-5: -5: -3</v>
      </c>
      <c r="M145" s="293"/>
      <c r="N145" s="290">
        <f t="shared" si="8"/>
        <v>0</v>
      </c>
      <c r="O145" s="290"/>
      <c r="P145" s="290"/>
      <c r="Q145" s="46"/>
    </row>
    <row r="146" spans="1:17" ht="36" customHeight="1" outlineLevel="1" x14ac:dyDescent="0.25">
      <c r="A146" s="537"/>
      <c r="B146" s="349" t="s">
        <v>911</v>
      </c>
      <c r="C146" s="356">
        <f>VLOOKUP($H146,ES!$A$4:$E$12,5,FALSE)+IF($I146&lt;&gt;0,VLOOKUP($I146,ES!$A$4:$E$12,5,FALSE))+$J146</f>
        <v>116</v>
      </c>
      <c r="D146" s="325" t="s">
        <v>1061</v>
      </c>
      <c r="E146" s="334" t="s">
        <v>574</v>
      </c>
      <c r="F146" s="303" t="s">
        <v>845</v>
      </c>
      <c r="G146" s="373"/>
      <c r="H146" s="293">
        <v>-5</v>
      </c>
      <c r="I146" s="293">
        <v>-5</v>
      </c>
      <c r="J146" s="293">
        <v>-2</v>
      </c>
      <c r="K146" s="293" t="s">
        <v>69</v>
      </c>
      <c r="L146" s="293" t="str">
        <f t="shared" si="7"/>
        <v>-5: -5: -2</v>
      </c>
      <c r="M146" s="293"/>
      <c r="N146" s="290">
        <f t="shared" si="8"/>
        <v>0</v>
      </c>
      <c r="O146" s="290"/>
      <c r="P146" s="290"/>
      <c r="Q146" s="46"/>
    </row>
    <row r="147" spans="1:17" ht="36" customHeight="1" outlineLevel="1" thickBot="1" x14ac:dyDescent="0.3">
      <c r="A147" s="538"/>
      <c r="B147" s="348" t="s">
        <v>912</v>
      </c>
      <c r="C147" s="357">
        <f>VLOOKUP($H147,ES!$A$4:$E$12,5,FALSE)+IF($I147&lt;&gt;0,VLOOKUP($I147,ES!$A$4:$E$12,5,FALSE))+$J147</f>
        <v>117</v>
      </c>
      <c r="D147" s="326" t="s">
        <v>1060</v>
      </c>
      <c r="E147" s="335" t="s">
        <v>575</v>
      </c>
      <c r="F147" s="136" t="s">
        <v>846</v>
      </c>
      <c r="G147" s="136"/>
      <c r="H147" s="308">
        <v>-5</v>
      </c>
      <c r="I147" s="308">
        <v>-5</v>
      </c>
      <c r="J147" s="308">
        <v>-1</v>
      </c>
      <c r="K147" s="300" t="s">
        <v>69</v>
      </c>
      <c r="L147" s="308" t="str">
        <f t="shared" si="7"/>
        <v>-5: -5: -1</v>
      </c>
      <c r="M147" s="308"/>
      <c r="N147" s="295">
        <f t="shared" si="8"/>
        <v>0</v>
      </c>
      <c r="O147" s="295"/>
      <c r="P147" s="295"/>
      <c r="Q147" s="54"/>
    </row>
    <row r="148" spans="1:17" ht="36" customHeight="1" thickTop="1" thickBot="1" x14ac:dyDescent="0.3">
      <c r="A148" s="310" t="s">
        <v>27</v>
      </c>
      <c r="B148" s="313" t="s">
        <v>69</v>
      </c>
      <c r="C148" s="358">
        <f>VLOOKUP($H148,ES!$A$4:$E$12,5,FALSE)+IF($I148&lt;&gt;0,VLOOKUP($I148,ES!$A$4:$E$12,5,FALSE))+$J148</f>
        <v>118</v>
      </c>
      <c r="D148" s="329" t="s">
        <v>1059</v>
      </c>
      <c r="E148" s="338" t="s">
        <v>715</v>
      </c>
      <c r="F148" s="397" t="s">
        <v>847</v>
      </c>
      <c r="G148" s="397"/>
      <c r="H148" s="294">
        <v>-5</v>
      </c>
      <c r="I148" s="294">
        <v>-5</v>
      </c>
      <c r="J148" s="294">
        <v>0</v>
      </c>
      <c r="K148" s="294" t="s">
        <v>69</v>
      </c>
      <c r="L148" s="294" t="str">
        <f t="shared" si="7"/>
        <v>-5: -5: 0</v>
      </c>
      <c r="M148" s="294"/>
      <c r="N148" s="291">
        <f t="shared" si="8"/>
        <v>0</v>
      </c>
      <c r="O148" s="291">
        <v>8</v>
      </c>
      <c r="P148" s="291">
        <f>2*N148</f>
        <v>0</v>
      </c>
      <c r="Q148" s="296" t="s">
        <v>1077</v>
      </c>
    </row>
    <row r="149" spans="1:17" ht="15.75" thickTop="1" x14ac:dyDescent="0.25">
      <c r="D149" s="302"/>
    </row>
  </sheetData>
  <mergeCells count="85">
    <mergeCell ref="A22:A25"/>
    <mergeCell ref="C131:C132"/>
    <mergeCell ref="A26:A43"/>
    <mergeCell ref="B98:B99"/>
    <mergeCell ref="B30:B31"/>
    <mergeCell ref="B39:B40"/>
    <mergeCell ref="B53:B54"/>
    <mergeCell ref="B72:B73"/>
    <mergeCell ref="C98:C99"/>
    <mergeCell ref="A44:A81"/>
    <mergeCell ref="A82:A147"/>
    <mergeCell ref="C39:C40"/>
    <mergeCell ref="C30:C31"/>
    <mergeCell ref="F30:F31"/>
    <mergeCell ref="F39:F40"/>
    <mergeCell ref="F53:F54"/>
    <mergeCell ref="F72:F73"/>
    <mergeCell ref="F98:F99"/>
    <mergeCell ref="E98:E99"/>
    <mergeCell ref="D30:D31"/>
    <mergeCell ref="D39:D40"/>
    <mergeCell ref="E39:E40"/>
    <mergeCell ref="E72:E73"/>
    <mergeCell ref="D53:D54"/>
    <mergeCell ref="E53:E54"/>
    <mergeCell ref="E30:E31"/>
    <mergeCell ref="K53:K54"/>
    <mergeCell ref="N53:N54"/>
    <mergeCell ref="P53:P54"/>
    <mergeCell ref="B131:B132"/>
    <mergeCell ref="D131:D132"/>
    <mergeCell ref="E131:E132"/>
    <mergeCell ref="K98:K99"/>
    <mergeCell ref="N98:N99"/>
    <mergeCell ref="P98:P99"/>
    <mergeCell ref="M53:M54"/>
    <mergeCell ref="M72:M73"/>
    <mergeCell ref="F131:F132"/>
    <mergeCell ref="C72:C73"/>
    <mergeCell ref="C53:C54"/>
    <mergeCell ref="D98:D99"/>
    <mergeCell ref="D72:D73"/>
    <mergeCell ref="Q98:Q99"/>
    <mergeCell ref="K131:K132"/>
    <mergeCell ref="N131:N132"/>
    <mergeCell ref="P131:P132"/>
    <mergeCell ref="Q131:Q132"/>
    <mergeCell ref="M98:M99"/>
    <mergeCell ref="M131:M132"/>
    <mergeCell ref="O131:O132"/>
    <mergeCell ref="Q53:Q54"/>
    <mergeCell ref="N72:N73"/>
    <mergeCell ref="P72:P73"/>
    <mergeCell ref="Q72:Q73"/>
    <mergeCell ref="B3:B4"/>
    <mergeCell ref="K30:K31"/>
    <mergeCell ref="K39:K40"/>
    <mergeCell ref="K72:K73"/>
    <mergeCell ref="Q30:Q31"/>
    <mergeCell ref="Q39:Q40"/>
    <mergeCell ref="N30:N31"/>
    <mergeCell ref="P30:P31"/>
    <mergeCell ref="N39:N40"/>
    <mergeCell ref="P39:P40"/>
    <mergeCell ref="M39:M40"/>
    <mergeCell ref="M30:M31"/>
    <mergeCell ref="A5:A9"/>
    <mergeCell ref="A17:A21"/>
    <mergeCell ref="A13:A16"/>
    <mergeCell ref="A10:A12"/>
    <mergeCell ref="A1:Q1"/>
    <mergeCell ref="L2:L3"/>
    <mergeCell ref="N2:P3"/>
    <mergeCell ref="M2:M3"/>
    <mergeCell ref="Q2:Q4"/>
    <mergeCell ref="B2:C2"/>
    <mergeCell ref="D2:D4"/>
    <mergeCell ref="E2:E4"/>
    <mergeCell ref="H2:I2"/>
    <mergeCell ref="A2:A4"/>
    <mergeCell ref="O30:O31"/>
    <mergeCell ref="O39:O40"/>
    <mergeCell ref="O53:O54"/>
    <mergeCell ref="O72:O73"/>
    <mergeCell ref="O98:O99"/>
  </mergeCells>
  <pageMargins left="0.7" right="0.7" top="0.75" bottom="0.75" header="0.3" footer="0.3"/>
  <pageSetup orientation="portrait" verticalDpi="597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2FD51-A2D8-4346-8A19-B4FC43B4E0D3}">
  <dimension ref="A1:AA137"/>
  <sheetViews>
    <sheetView zoomScaleNormal="100" workbookViewId="0">
      <pane ySplit="3" topLeftCell="A4" activePane="bottomLeft" state="frozen"/>
      <selection pane="bottomLeft" activeCell="F136" sqref="F136"/>
    </sheetView>
  </sheetViews>
  <sheetFormatPr defaultColWidth="8.7109375" defaultRowHeight="15" outlineLevelRow="1" x14ac:dyDescent="0.25"/>
  <cols>
    <col min="1" max="1" width="18.7109375" style="1" customWidth="1"/>
    <col min="2" max="2" width="9.7109375" style="1" customWidth="1"/>
    <col min="3" max="3" width="3.7109375" style="1" customWidth="1"/>
    <col min="4" max="5" width="9.7109375" style="1" customWidth="1"/>
    <col min="6" max="6" width="36.7109375" style="1" customWidth="1"/>
    <col min="7" max="10" width="18.7109375" style="1" customWidth="1"/>
    <col min="11" max="12" width="9.7109375" style="38" customWidth="1"/>
    <col min="13" max="16" width="9.7109375" style="1" customWidth="1"/>
    <col min="17" max="22" width="8.7109375" style="1"/>
    <col min="23" max="26" width="9.7109375" style="1" customWidth="1"/>
    <col min="27" max="16384" width="8.7109375" style="1"/>
  </cols>
  <sheetData>
    <row r="1" spans="1:27" ht="20.100000000000001" customHeight="1" thickBot="1" x14ac:dyDescent="0.3">
      <c r="C1" s="574" t="s">
        <v>720</v>
      </c>
      <c r="D1" s="574"/>
      <c r="E1" s="574"/>
      <c r="F1" s="574"/>
      <c r="G1" s="574"/>
      <c r="H1" s="574"/>
      <c r="I1" s="574"/>
      <c r="J1" s="574"/>
      <c r="K1" s="574"/>
      <c r="L1" s="574"/>
      <c r="M1" s="574"/>
      <c r="N1" s="574"/>
      <c r="O1" s="574"/>
      <c r="P1" s="574"/>
      <c r="Q1" s="574"/>
      <c r="R1" s="574"/>
      <c r="S1" s="574"/>
      <c r="T1" s="574"/>
      <c r="U1" s="574"/>
      <c r="V1" s="574"/>
      <c r="W1" s="574"/>
      <c r="X1" s="574"/>
      <c r="Y1" s="574"/>
      <c r="Z1" s="574"/>
    </row>
    <row r="2" spans="1:27" s="8" customFormat="1" ht="33.950000000000003" customHeight="1" thickTop="1" thickBot="1" x14ac:dyDescent="0.25">
      <c r="A2" s="515"/>
      <c r="B2" s="502" t="s">
        <v>722</v>
      </c>
      <c r="C2" s="506" t="s">
        <v>71</v>
      </c>
      <c r="D2" s="507"/>
      <c r="E2" s="572" t="s">
        <v>61</v>
      </c>
      <c r="F2" s="575" t="s">
        <v>732</v>
      </c>
      <c r="G2" s="502" t="s">
        <v>74</v>
      </c>
      <c r="H2" s="572" t="s">
        <v>160</v>
      </c>
      <c r="I2" s="542" t="s">
        <v>159</v>
      </c>
      <c r="J2" s="543"/>
      <c r="K2" s="543"/>
      <c r="L2" s="543"/>
      <c r="M2" s="543"/>
      <c r="N2" s="543"/>
      <c r="O2" s="543"/>
      <c r="P2" s="544"/>
      <c r="Q2" s="573" t="s">
        <v>667</v>
      </c>
      <c r="R2" s="543"/>
      <c r="S2" s="544"/>
      <c r="T2" s="205"/>
      <c r="U2" s="206" t="s">
        <v>729</v>
      </c>
      <c r="V2" s="206" t="s">
        <v>718</v>
      </c>
      <c r="W2" s="207" t="s">
        <v>677</v>
      </c>
      <c r="X2" s="570" t="s">
        <v>678</v>
      </c>
      <c r="Y2" s="571"/>
      <c r="Z2" s="571"/>
    </row>
    <row r="3" spans="1:27" s="8" customFormat="1" ht="33.950000000000003" customHeight="1" thickBot="1" x14ac:dyDescent="0.25">
      <c r="A3" s="670"/>
      <c r="B3" s="540"/>
      <c r="C3" s="199" t="s">
        <v>716</v>
      </c>
      <c r="D3" s="208" t="s">
        <v>72</v>
      </c>
      <c r="E3" s="540"/>
      <c r="F3" s="576"/>
      <c r="G3" s="540"/>
      <c r="H3" s="540"/>
      <c r="I3" s="209" t="s">
        <v>62</v>
      </c>
      <c r="J3" s="210" t="s">
        <v>63</v>
      </c>
      <c r="K3" s="577" t="s">
        <v>64</v>
      </c>
      <c r="L3" s="578"/>
      <c r="M3" s="538" t="s">
        <v>76</v>
      </c>
      <c r="N3" s="541"/>
      <c r="O3" s="538" t="s">
        <v>730</v>
      </c>
      <c r="P3" s="541"/>
      <c r="Q3" s="201" t="s">
        <v>158</v>
      </c>
      <c r="R3" s="201" t="s">
        <v>137</v>
      </c>
      <c r="S3" s="201" t="s">
        <v>138</v>
      </c>
      <c r="T3" s="200" t="s">
        <v>679</v>
      </c>
      <c r="U3" s="201" t="s">
        <v>73</v>
      </c>
      <c r="V3" s="201"/>
      <c r="W3" s="201" t="s">
        <v>675</v>
      </c>
      <c r="X3" s="200" t="s">
        <v>680</v>
      </c>
      <c r="Y3" s="200" t="s">
        <v>676</v>
      </c>
      <c r="Z3" s="201" t="s">
        <v>17</v>
      </c>
    </row>
    <row r="4" spans="1:27" ht="36" customHeight="1" thickTop="1" thickBot="1" x14ac:dyDescent="0.3">
      <c r="A4" s="490" t="s">
        <v>717</v>
      </c>
      <c r="B4" s="225">
        <f>MAX(TRUNC((W4+180)/360)-2,1)</f>
        <v>1</v>
      </c>
      <c r="C4" s="226">
        <v>1</v>
      </c>
      <c r="D4" s="89">
        <f t="shared" ref="D4:D8" si="0">U4-2</f>
        <v>-2</v>
      </c>
      <c r="E4" s="241" t="s">
        <v>646</v>
      </c>
      <c r="F4" s="242" t="s">
        <v>77</v>
      </c>
      <c r="G4" s="89" t="s">
        <v>131</v>
      </c>
      <c r="H4" s="89" t="s">
        <v>157</v>
      </c>
      <c r="I4" s="243" t="s">
        <v>111</v>
      </c>
      <c r="J4" s="243" t="s">
        <v>34</v>
      </c>
      <c r="K4" s="659" t="s">
        <v>30</v>
      </c>
      <c r="L4" s="660"/>
      <c r="M4" s="244" t="s">
        <v>29</v>
      </c>
      <c r="N4" s="245" t="s">
        <v>641</v>
      </c>
      <c r="O4" s="671" t="s">
        <v>67</v>
      </c>
      <c r="P4" s="672"/>
      <c r="Q4" s="89">
        <v>1</v>
      </c>
      <c r="R4" s="89">
        <v>0</v>
      </c>
      <c r="S4" s="89">
        <v>0</v>
      </c>
      <c r="T4" s="89">
        <f>SUM(Q4:R4)-2</f>
        <v>-1</v>
      </c>
      <c r="U4" s="89">
        <f>(Q4*(Q4-1)*(2*Q4-1)+R4*(R4+1)*(2*R4+1))/3+S4</f>
        <v>0</v>
      </c>
      <c r="V4" s="89">
        <f>D4-S4</f>
        <v>-2</v>
      </c>
      <c r="W4" s="89">
        <f>'Particles-ARCHIVE'!M26+90/1</f>
        <v>900</v>
      </c>
      <c r="X4" s="89">
        <f t="shared" ref="X4:X9" si="1">MOD(W4,360)</f>
        <v>180</v>
      </c>
      <c r="Y4" s="89">
        <v>0</v>
      </c>
      <c r="Z4" s="89">
        <v>0</v>
      </c>
    </row>
    <row r="5" spans="1:27" ht="18" customHeight="1" outlineLevel="1" thickTop="1" x14ac:dyDescent="0.25">
      <c r="A5" s="491"/>
      <c r="B5" s="555">
        <f t="shared" ref="B5:B68" si="2">MAX(TRUNC((W5+180)/360)-2,1)</f>
        <v>1</v>
      </c>
      <c r="C5" s="673">
        <v>2</v>
      </c>
      <c r="D5" s="553">
        <f t="shared" si="0"/>
        <v>-1</v>
      </c>
      <c r="E5" s="674" t="s">
        <v>647</v>
      </c>
      <c r="F5" s="676" t="s">
        <v>670</v>
      </c>
      <c r="G5" s="677" t="s">
        <v>155</v>
      </c>
      <c r="H5" s="677" t="s">
        <v>644</v>
      </c>
      <c r="I5" s="679" t="s">
        <v>112</v>
      </c>
      <c r="J5" s="246" t="s">
        <v>109</v>
      </c>
      <c r="K5" s="659" t="s">
        <v>31</v>
      </c>
      <c r="L5" s="660"/>
      <c r="M5" s="244" t="s">
        <v>68</v>
      </c>
      <c r="N5" s="245" t="s">
        <v>642</v>
      </c>
      <c r="O5" s="659" t="s">
        <v>70</v>
      </c>
      <c r="P5" s="660"/>
      <c r="Q5" s="89">
        <v>1</v>
      </c>
      <c r="R5" s="89">
        <v>0</v>
      </c>
      <c r="S5" s="89">
        <v>1</v>
      </c>
      <c r="T5" s="89">
        <f t="shared" ref="T5" si="3">SUM(Q5:R5)-2</f>
        <v>-1</v>
      </c>
      <c r="U5" s="89">
        <f t="shared" ref="U5:U10" si="4">(Q5*(Q5-1)*(2*Q5-1)+R5*(R5+1)*(2*R5+1))/3+S5</f>
        <v>1</v>
      </c>
      <c r="V5" s="553">
        <f t="shared" ref="V5:V68" si="5">D5-S5</f>
        <v>-2</v>
      </c>
      <c r="W5" s="553">
        <f>W4+90/1</f>
        <v>990</v>
      </c>
      <c r="X5" s="553">
        <f t="shared" si="1"/>
        <v>270</v>
      </c>
      <c r="Y5" s="553"/>
      <c r="Z5" s="553"/>
      <c r="AA5" s="3"/>
    </row>
    <row r="6" spans="1:27" ht="18" customHeight="1" outlineLevel="1" thickBot="1" x14ac:dyDescent="0.3">
      <c r="A6" s="491"/>
      <c r="B6" s="556">
        <f t="shared" si="2"/>
        <v>1</v>
      </c>
      <c r="C6" s="663"/>
      <c r="D6" s="554"/>
      <c r="E6" s="675"/>
      <c r="F6" s="664"/>
      <c r="G6" s="678"/>
      <c r="H6" s="678"/>
      <c r="I6" s="680"/>
      <c r="J6" s="70" t="s">
        <v>125</v>
      </c>
      <c r="K6" s="71" t="s">
        <v>165</v>
      </c>
      <c r="L6" s="83" t="s">
        <v>643</v>
      </c>
      <c r="M6" s="661" t="s">
        <v>130</v>
      </c>
      <c r="N6" s="662"/>
      <c r="O6" s="71" t="s">
        <v>636</v>
      </c>
      <c r="P6" s="83" t="s">
        <v>552</v>
      </c>
      <c r="Q6" s="72">
        <v>1</v>
      </c>
      <c r="R6" s="72">
        <v>1</v>
      </c>
      <c r="S6" s="72">
        <v>-1</v>
      </c>
      <c r="T6" s="42">
        <f>SUM(Q6:R6)-2</f>
        <v>0</v>
      </c>
      <c r="U6" s="72">
        <f t="shared" si="4"/>
        <v>1</v>
      </c>
      <c r="V6" s="554">
        <f t="shared" si="5"/>
        <v>1</v>
      </c>
      <c r="W6" s="554"/>
      <c r="X6" s="554">
        <f t="shared" si="1"/>
        <v>0</v>
      </c>
      <c r="Y6" s="554"/>
      <c r="Z6" s="554"/>
      <c r="AA6" s="3"/>
    </row>
    <row r="7" spans="1:27" ht="36" customHeight="1" thickTop="1" thickBot="1" x14ac:dyDescent="0.3">
      <c r="A7" s="491"/>
      <c r="B7" s="239">
        <f t="shared" si="2"/>
        <v>1</v>
      </c>
      <c r="C7" s="189">
        <v>1</v>
      </c>
      <c r="D7" s="247">
        <f t="shared" si="0"/>
        <v>0</v>
      </c>
      <c r="E7" s="248" t="s">
        <v>648</v>
      </c>
      <c r="F7" s="249" t="s">
        <v>668</v>
      </c>
      <c r="G7" s="166" t="s">
        <v>100</v>
      </c>
      <c r="H7" s="247" t="s">
        <v>866</v>
      </c>
      <c r="I7" s="250" t="s">
        <v>134</v>
      </c>
      <c r="J7" s="179" t="s">
        <v>35</v>
      </c>
      <c r="K7" s="251" t="s">
        <v>34</v>
      </c>
      <c r="L7" s="252" t="s">
        <v>117</v>
      </c>
      <c r="M7" s="619" t="s">
        <v>30</v>
      </c>
      <c r="N7" s="620"/>
      <c r="O7" s="251" t="s">
        <v>29</v>
      </c>
      <c r="P7" s="252" t="s">
        <v>641</v>
      </c>
      <c r="Q7" s="166">
        <v>1</v>
      </c>
      <c r="R7" s="166">
        <v>1</v>
      </c>
      <c r="S7" s="166">
        <v>0</v>
      </c>
      <c r="T7" s="247">
        <f>SUM(Q7:R7)-2</f>
        <v>0</v>
      </c>
      <c r="U7" s="166">
        <f t="shared" si="4"/>
        <v>2</v>
      </c>
      <c r="V7" s="166">
        <f t="shared" si="5"/>
        <v>0</v>
      </c>
      <c r="W7" s="166">
        <f>W5+90/1</f>
        <v>1080</v>
      </c>
      <c r="X7" s="166">
        <f t="shared" si="1"/>
        <v>0</v>
      </c>
      <c r="Y7" s="166">
        <v>1</v>
      </c>
      <c r="Z7" s="166">
        <v>2</v>
      </c>
      <c r="AA7" s="3"/>
    </row>
    <row r="8" spans="1:27" ht="18" customHeight="1" outlineLevel="1" thickTop="1" x14ac:dyDescent="0.25">
      <c r="A8" s="491"/>
      <c r="B8" s="557">
        <f t="shared" si="2"/>
        <v>1</v>
      </c>
      <c r="C8" s="663">
        <v>2</v>
      </c>
      <c r="D8" s="569">
        <f t="shared" si="0"/>
        <v>1</v>
      </c>
      <c r="E8" s="626" t="s">
        <v>133</v>
      </c>
      <c r="F8" s="664" t="s">
        <v>673</v>
      </c>
      <c r="G8" s="665" t="s">
        <v>75</v>
      </c>
      <c r="H8" s="569" t="s">
        <v>674</v>
      </c>
      <c r="I8" s="628" t="s">
        <v>132</v>
      </c>
      <c r="J8" s="43" t="s">
        <v>32</v>
      </c>
      <c r="K8" s="91" t="s">
        <v>109</v>
      </c>
      <c r="L8" s="84" t="s">
        <v>118</v>
      </c>
      <c r="M8" s="597" t="s">
        <v>31</v>
      </c>
      <c r="N8" s="598"/>
      <c r="O8" s="91" t="s">
        <v>68</v>
      </c>
      <c r="P8" s="84" t="s">
        <v>642</v>
      </c>
      <c r="Q8" s="92">
        <v>1</v>
      </c>
      <c r="R8" s="92">
        <v>1</v>
      </c>
      <c r="S8" s="92">
        <v>1</v>
      </c>
      <c r="T8" s="92">
        <f t="shared" ref="T8:T71" si="6">SUM(Q8:R8)-2</f>
        <v>0</v>
      </c>
      <c r="U8" s="92">
        <f t="shared" si="4"/>
        <v>3</v>
      </c>
      <c r="V8" s="569">
        <f t="shared" si="5"/>
        <v>0</v>
      </c>
      <c r="W8" s="569">
        <f>W7+90/1</f>
        <v>1170</v>
      </c>
      <c r="X8" s="569">
        <f t="shared" si="1"/>
        <v>90</v>
      </c>
      <c r="Y8" s="569"/>
      <c r="Z8" s="569"/>
      <c r="AA8" s="3"/>
    </row>
    <row r="9" spans="1:27" ht="18" customHeight="1" outlineLevel="1" thickBot="1" x14ac:dyDescent="0.3">
      <c r="A9" s="491"/>
      <c r="B9" s="557">
        <f t="shared" si="2"/>
        <v>1</v>
      </c>
      <c r="C9" s="663"/>
      <c r="D9" s="569"/>
      <c r="E9" s="626"/>
      <c r="F9" s="664"/>
      <c r="G9" s="569"/>
      <c r="H9" s="569"/>
      <c r="I9" s="628"/>
      <c r="J9" s="171" t="s">
        <v>121</v>
      </c>
      <c r="K9" s="666" t="s">
        <v>125</v>
      </c>
      <c r="L9" s="667"/>
      <c r="M9" s="661" t="s">
        <v>165</v>
      </c>
      <c r="N9" s="662"/>
      <c r="O9" s="666" t="s">
        <v>130</v>
      </c>
      <c r="P9" s="667"/>
      <c r="Q9" s="172">
        <v>2</v>
      </c>
      <c r="R9" s="172">
        <v>1</v>
      </c>
      <c r="S9" s="172">
        <v>-1</v>
      </c>
      <c r="T9" s="172">
        <f>SUM(Q9:R9)-2</f>
        <v>1</v>
      </c>
      <c r="U9" s="172">
        <f t="shared" si="4"/>
        <v>3</v>
      </c>
      <c r="V9" s="569">
        <f t="shared" si="5"/>
        <v>1</v>
      </c>
      <c r="W9" s="569">
        <f t="shared" ref="W9" si="7">W7+90</f>
        <v>1170</v>
      </c>
      <c r="X9" s="569">
        <f t="shared" si="1"/>
        <v>90</v>
      </c>
      <c r="Y9" s="569"/>
      <c r="Z9" s="569"/>
      <c r="AA9" s="3"/>
    </row>
    <row r="10" spans="1:27" ht="36" customHeight="1" thickTop="1" thickBot="1" x14ac:dyDescent="0.3">
      <c r="A10" s="490" t="s">
        <v>726</v>
      </c>
      <c r="B10" s="239">
        <f t="shared" si="2"/>
        <v>2</v>
      </c>
      <c r="C10" s="189">
        <v>1</v>
      </c>
      <c r="D10" s="166">
        <f t="shared" ref="D10:D37" si="8">U10-2</f>
        <v>2</v>
      </c>
      <c r="E10" s="180" t="s">
        <v>21</v>
      </c>
      <c r="F10" s="181" t="s">
        <v>78</v>
      </c>
      <c r="G10" s="166" t="s">
        <v>101</v>
      </c>
      <c r="H10" s="240"/>
      <c r="I10" s="179" t="s">
        <v>142</v>
      </c>
      <c r="J10" s="179" t="s">
        <v>36</v>
      </c>
      <c r="K10" s="617" t="s">
        <v>35</v>
      </c>
      <c r="L10" s="618"/>
      <c r="M10" s="619" t="s">
        <v>34</v>
      </c>
      <c r="N10" s="620"/>
      <c r="O10" s="621" t="s">
        <v>30</v>
      </c>
      <c r="P10" s="622"/>
      <c r="Q10" s="166">
        <v>2</v>
      </c>
      <c r="R10" s="166">
        <v>1</v>
      </c>
      <c r="S10" s="166">
        <v>0</v>
      </c>
      <c r="T10" s="166">
        <f>SUM(Q10:R10)-2</f>
        <v>1</v>
      </c>
      <c r="U10" s="166">
        <f t="shared" si="4"/>
        <v>4</v>
      </c>
      <c r="V10" s="166">
        <f t="shared" si="5"/>
        <v>2</v>
      </c>
      <c r="W10" s="166">
        <f>W8+90/1</f>
        <v>1260</v>
      </c>
      <c r="X10" s="166">
        <f>MOD(W10,360)</f>
        <v>180</v>
      </c>
      <c r="Y10" s="166">
        <v>2</v>
      </c>
      <c r="Z10" s="166">
        <v>4</v>
      </c>
      <c r="AA10" s="3"/>
    </row>
    <row r="11" spans="1:27" ht="36" customHeight="1" outlineLevel="1" thickTop="1" x14ac:dyDescent="0.25">
      <c r="A11" s="491"/>
      <c r="B11" s="192">
        <f t="shared" si="2"/>
        <v>2</v>
      </c>
      <c r="C11" s="186">
        <v>2</v>
      </c>
      <c r="D11" s="48">
        <f t="shared" si="8"/>
        <v>3</v>
      </c>
      <c r="E11" s="65" t="s">
        <v>135</v>
      </c>
      <c r="F11" s="49" t="s">
        <v>79</v>
      </c>
      <c r="G11" s="48" t="s">
        <v>102</v>
      </c>
      <c r="H11" s="48"/>
      <c r="I11" s="50" t="s">
        <v>143</v>
      </c>
      <c r="J11" s="50" t="s">
        <v>111</v>
      </c>
      <c r="K11" s="645" t="s">
        <v>32</v>
      </c>
      <c r="L11" s="646"/>
      <c r="M11" s="647" t="s">
        <v>109</v>
      </c>
      <c r="N11" s="648"/>
      <c r="O11" s="649" t="s">
        <v>31</v>
      </c>
      <c r="P11" s="650"/>
      <c r="Q11" s="48">
        <v>2</v>
      </c>
      <c r="R11" s="48">
        <v>1</v>
      </c>
      <c r="S11" s="48">
        <v>1</v>
      </c>
      <c r="T11" s="48">
        <f t="shared" si="6"/>
        <v>1</v>
      </c>
      <c r="U11" s="48">
        <f>(Q11*(Q11-1)*(2*Q11-1)+R11*(R11+1)*(2*R11+1))/3+S11</f>
        <v>5</v>
      </c>
      <c r="V11" s="48">
        <f t="shared" si="5"/>
        <v>2</v>
      </c>
      <c r="W11" s="48">
        <f>W10+90/4</f>
        <v>1282.5</v>
      </c>
      <c r="X11" s="48">
        <f t="shared" ref="X11:X74" si="9">MOD(W11,360)</f>
        <v>202.5</v>
      </c>
      <c r="Y11" s="48"/>
      <c r="Z11" s="48"/>
      <c r="AA11" s="3"/>
    </row>
    <row r="12" spans="1:27" ht="36" customHeight="1" outlineLevel="1" x14ac:dyDescent="0.25">
      <c r="A12" s="491"/>
      <c r="B12" s="193">
        <f t="shared" si="2"/>
        <v>2</v>
      </c>
      <c r="C12" s="187">
        <v>3</v>
      </c>
      <c r="D12" s="78">
        <f t="shared" si="8"/>
        <v>4</v>
      </c>
      <c r="E12" s="77" t="s">
        <v>136</v>
      </c>
      <c r="F12" s="46" t="s">
        <v>80</v>
      </c>
      <c r="G12" s="45" t="s">
        <v>103</v>
      </c>
      <c r="H12" s="45"/>
      <c r="I12" s="47" t="s">
        <v>144</v>
      </c>
      <c r="J12" s="47" t="s">
        <v>112</v>
      </c>
      <c r="K12" s="603" t="s">
        <v>33</v>
      </c>
      <c r="L12" s="604"/>
      <c r="M12" s="605" t="s">
        <v>66</v>
      </c>
      <c r="N12" s="606"/>
      <c r="O12" s="549" t="s">
        <v>126</v>
      </c>
      <c r="P12" s="550"/>
      <c r="Q12" s="45">
        <v>2</v>
      </c>
      <c r="R12" s="45">
        <v>1</v>
      </c>
      <c r="S12" s="45">
        <v>2</v>
      </c>
      <c r="T12" s="45">
        <f t="shared" si="6"/>
        <v>1</v>
      </c>
      <c r="U12" s="45">
        <f t="shared" ref="U12:U75" si="10">(Q12*(Q12-1)*(2*Q12-1)+R12*(R12+1)*(2*R12+1))/3+S12</f>
        <v>6</v>
      </c>
      <c r="V12" s="78">
        <f t="shared" si="5"/>
        <v>2</v>
      </c>
      <c r="W12" s="78">
        <f t="shared" ref="W12:W28" si="11">W11+90/4</f>
        <v>1305</v>
      </c>
      <c r="X12" s="78">
        <f t="shared" si="9"/>
        <v>225</v>
      </c>
      <c r="Y12" s="78"/>
      <c r="Z12" s="78"/>
      <c r="AA12" s="3"/>
    </row>
    <row r="13" spans="1:27" ht="36" customHeight="1" outlineLevel="1" x14ac:dyDescent="0.25">
      <c r="A13" s="491"/>
      <c r="B13" s="193">
        <f t="shared" si="2"/>
        <v>2</v>
      </c>
      <c r="C13" s="187">
        <v>4</v>
      </c>
      <c r="D13" s="78">
        <f t="shared" si="8"/>
        <v>5</v>
      </c>
      <c r="E13" s="77" t="s">
        <v>137</v>
      </c>
      <c r="F13" s="46" t="s">
        <v>81</v>
      </c>
      <c r="G13" s="45" t="s">
        <v>104</v>
      </c>
      <c r="H13" s="45"/>
      <c r="I13" s="47" t="s">
        <v>145</v>
      </c>
      <c r="J13" s="47" t="s">
        <v>113</v>
      </c>
      <c r="K13" s="603" t="s">
        <v>110</v>
      </c>
      <c r="L13" s="604"/>
      <c r="M13" s="605" t="s">
        <v>122</v>
      </c>
      <c r="N13" s="606"/>
      <c r="O13" s="549" t="s">
        <v>99</v>
      </c>
      <c r="P13" s="550"/>
      <c r="Q13" s="45">
        <v>2</v>
      </c>
      <c r="R13" s="45">
        <v>1</v>
      </c>
      <c r="S13" s="45">
        <v>3</v>
      </c>
      <c r="T13" s="45">
        <f t="shared" si="6"/>
        <v>1</v>
      </c>
      <c r="U13" s="45">
        <f t="shared" si="10"/>
        <v>7</v>
      </c>
      <c r="V13" s="78">
        <f t="shared" si="5"/>
        <v>2</v>
      </c>
      <c r="W13" s="78">
        <f t="shared" si="11"/>
        <v>1327.5</v>
      </c>
      <c r="X13" s="78">
        <f t="shared" si="9"/>
        <v>247.5</v>
      </c>
      <c r="Y13" s="78"/>
      <c r="Z13" s="78"/>
      <c r="AA13" s="3"/>
    </row>
    <row r="14" spans="1:27" ht="18" customHeight="1" outlineLevel="1" x14ac:dyDescent="0.25">
      <c r="A14" s="491"/>
      <c r="B14" s="558">
        <f t="shared" si="2"/>
        <v>2</v>
      </c>
      <c r="C14" s="625">
        <v>5</v>
      </c>
      <c r="D14" s="569">
        <f t="shared" si="8"/>
        <v>6</v>
      </c>
      <c r="E14" s="626" t="s">
        <v>138</v>
      </c>
      <c r="F14" s="627" t="s">
        <v>82</v>
      </c>
      <c r="G14" s="569" t="s">
        <v>105</v>
      </c>
      <c r="H14" s="569"/>
      <c r="I14" s="628" t="s">
        <v>146</v>
      </c>
      <c r="J14" s="43" t="s">
        <v>166</v>
      </c>
      <c r="K14" s="595" t="s">
        <v>168</v>
      </c>
      <c r="L14" s="596"/>
      <c r="M14" s="597" t="s">
        <v>170</v>
      </c>
      <c r="N14" s="598"/>
      <c r="O14" s="595" t="s">
        <v>127</v>
      </c>
      <c r="P14" s="596"/>
      <c r="Q14" s="44">
        <v>2</v>
      </c>
      <c r="R14" s="44">
        <v>1</v>
      </c>
      <c r="S14" s="44">
        <v>4</v>
      </c>
      <c r="T14" s="44">
        <f t="shared" si="6"/>
        <v>1</v>
      </c>
      <c r="U14" s="44">
        <f t="shared" si="10"/>
        <v>8</v>
      </c>
      <c r="V14" s="551">
        <f t="shared" si="5"/>
        <v>2</v>
      </c>
      <c r="W14" s="551">
        <f t="shared" si="11"/>
        <v>1350</v>
      </c>
      <c r="X14" s="551">
        <f t="shared" si="9"/>
        <v>270</v>
      </c>
      <c r="Y14" s="551"/>
      <c r="Z14" s="551"/>
      <c r="AA14" s="3"/>
    </row>
    <row r="15" spans="1:27" s="38" customFormat="1" ht="18" customHeight="1" outlineLevel="1" x14ac:dyDescent="0.25">
      <c r="A15" s="491"/>
      <c r="B15" s="559">
        <f t="shared" si="2"/>
        <v>2</v>
      </c>
      <c r="C15" s="625"/>
      <c r="D15" s="569"/>
      <c r="E15" s="626"/>
      <c r="F15" s="627"/>
      <c r="G15" s="569"/>
      <c r="H15" s="569"/>
      <c r="I15" s="628"/>
      <c r="J15" s="53" t="s">
        <v>167</v>
      </c>
      <c r="K15" s="547" t="s">
        <v>169</v>
      </c>
      <c r="L15" s="548"/>
      <c r="M15" s="611" t="s">
        <v>171</v>
      </c>
      <c r="N15" s="612"/>
      <c r="O15" s="547" t="s">
        <v>633</v>
      </c>
      <c r="P15" s="548"/>
      <c r="Q15" s="52">
        <v>2</v>
      </c>
      <c r="R15" s="52">
        <v>2</v>
      </c>
      <c r="S15" s="52">
        <v>-4</v>
      </c>
      <c r="T15" s="52">
        <f t="shared" si="6"/>
        <v>2</v>
      </c>
      <c r="U15" s="52">
        <f t="shared" si="10"/>
        <v>8</v>
      </c>
      <c r="V15" s="552">
        <f t="shared" si="5"/>
        <v>4</v>
      </c>
      <c r="W15" s="552">
        <f t="shared" si="11"/>
        <v>1372.5</v>
      </c>
      <c r="X15" s="552"/>
      <c r="Y15" s="552"/>
      <c r="Z15" s="552"/>
      <c r="AA15" s="258"/>
    </row>
    <row r="16" spans="1:27" s="38" customFormat="1" ht="36" customHeight="1" outlineLevel="1" x14ac:dyDescent="0.25">
      <c r="A16" s="491"/>
      <c r="B16" s="193">
        <f t="shared" si="2"/>
        <v>2</v>
      </c>
      <c r="C16" s="187">
        <v>6</v>
      </c>
      <c r="D16" s="78">
        <f t="shared" si="8"/>
        <v>7</v>
      </c>
      <c r="E16" s="77" t="s">
        <v>139</v>
      </c>
      <c r="F16" s="46" t="s">
        <v>83</v>
      </c>
      <c r="G16" s="45" t="s">
        <v>106</v>
      </c>
      <c r="H16" s="45"/>
      <c r="I16" s="47" t="s">
        <v>147</v>
      </c>
      <c r="J16" s="47" t="s">
        <v>114</v>
      </c>
      <c r="K16" s="603" t="s">
        <v>119</v>
      </c>
      <c r="L16" s="604"/>
      <c r="M16" s="605" t="s">
        <v>123</v>
      </c>
      <c r="N16" s="606"/>
      <c r="O16" s="549" t="s">
        <v>634</v>
      </c>
      <c r="P16" s="550"/>
      <c r="Q16" s="45">
        <v>2</v>
      </c>
      <c r="R16" s="45">
        <v>2</v>
      </c>
      <c r="S16" s="45">
        <v>-3</v>
      </c>
      <c r="T16" s="45">
        <f t="shared" si="6"/>
        <v>2</v>
      </c>
      <c r="U16" s="45">
        <f t="shared" si="10"/>
        <v>9</v>
      </c>
      <c r="V16" s="78">
        <f t="shared" si="5"/>
        <v>10</v>
      </c>
      <c r="W16" s="78">
        <f>W14+90/4</f>
        <v>1372.5</v>
      </c>
      <c r="X16" s="78">
        <f t="shared" si="9"/>
        <v>292.5</v>
      </c>
      <c r="Y16" s="78"/>
      <c r="Z16" s="78"/>
      <c r="AA16" s="258"/>
    </row>
    <row r="17" spans="1:27" ht="36" customHeight="1" outlineLevel="1" x14ac:dyDescent="0.25">
      <c r="A17" s="491"/>
      <c r="B17" s="193">
        <f t="shared" si="2"/>
        <v>2</v>
      </c>
      <c r="C17" s="187">
        <v>7</v>
      </c>
      <c r="D17" s="78">
        <f t="shared" si="8"/>
        <v>8</v>
      </c>
      <c r="E17" s="77" t="s">
        <v>140</v>
      </c>
      <c r="F17" s="46" t="s">
        <v>84</v>
      </c>
      <c r="G17" s="45" t="s">
        <v>107</v>
      </c>
      <c r="H17" s="45"/>
      <c r="I17" s="47" t="s">
        <v>148</v>
      </c>
      <c r="J17" s="47" t="s">
        <v>115</v>
      </c>
      <c r="K17" s="603" t="s">
        <v>120</v>
      </c>
      <c r="L17" s="604"/>
      <c r="M17" s="605" t="s">
        <v>124</v>
      </c>
      <c r="N17" s="606"/>
      <c r="O17" s="549" t="s">
        <v>635</v>
      </c>
      <c r="P17" s="550"/>
      <c r="Q17" s="45">
        <v>2</v>
      </c>
      <c r="R17" s="45">
        <v>2</v>
      </c>
      <c r="S17" s="45">
        <v>-2</v>
      </c>
      <c r="T17" s="45">
        <f t="shared" si="6"/>
        <v>2</v>
      </c>
      <c r="U17" s="45">
        <f t="shared" si="10"/>
        <v>10</v>
      </c>
      <c r="V17" s="78">
        <f t="shared" si="5"/>
        <v>10</v>
      </c>
      <c r="W17" s="78">
        <f t="shared" si="11"/>
        <v>1395</v>
      </c>
      <c r="X17" s="78">
        <f t="shared" si="9"/>
        <v>315</v>
      </c>
      <c r="Y17" s="78"/>
      <c r="Z17" s="78"/>
      <c r="AA17" s="3"/>
    </row>
    <row r="18" spans="1:27" ht="36" customHeight="1" outlineLevel="1" thickBot="1" x14ac:dyDescent="0.3">
      <c r="A18" s="491"/>
      <c r="B18" s="194">
        <f t="shared" si="2"/>
        <v>2</v>
      </c>
      <c r="C18" s="188">
        <v>8</v>
      </c>
      <c r="D18" s="42">
        <f t="shared" si="8"/>
        <v>9</v>
      </c>
      <c r="E18" s="66" t="s">
        <v>141</v>
      </c>
      <c r="F18" s="54" t="s">
        <v>85</v>
      </c>
      <c r="G18" s="40" t="s">
        <v>738</v>
      </c>
      <c r="H18" s="40"/>
      <c r="I18" s="41" t="s">
        <v>149</v>
      </c>
      <c r="J18" s="41" t="s">
        <v>116</v>
      </c>
      <c r="K18" s="595" t="s">
        <v>121</v>
      </c>
      <c r="L18" s="596"/>
      <c r="M18" s="597" t="s">
        <v>125</v>
      </c>
      <c r="N18" s="598"/>
      <c r="O18" s="560" t="s">
        <v>165</v>
      </c>
      <c r="P18" s="561"/>
      <c r="Q18" s="40">
        <v>2</v>
      </c>
      <c r="R18" s="40">
        <v>2</v>
      </c>
      <c r="S18" s="40">
        <v>-1</v>
      </c>
      <c r="T18" s="40">
        <f t="shared" si="6"/>
        <v>2</v>
      </c>
      <c r="U18" s="40">
        <f t="shared" si="10"/>
        <v>11</v>
      </c>
      <c r="V18" s="42">
        <f t="shared" si="5"/>
        <v>10</v>
      </c>
      <c r="W18" s="42">
        <f t="shared" si="11"/>
        <v>1417.5</v>
      </c>
      <c r="X18" s="42">
        <f t="shared" si="9"/>
        <v>337.5</v>
      </c>
      <c r="Y18" s="42"/>
      <c r="Z18" s="42"/>
      <c r="AA18" s="3"/>
    </row>
    <row r="19" spans="1:27" ht="36" customHeight="1" thickTop="1" thickBot="1" x14ac:dyDescent="0.3">
      <c r="A19" s="491"/>
      <c r="B19" s="195">
        <f t="shared" si="2"/>
        <v>2</v>
      </c>
      <c r="C19" s="189">
        <v>1</v>
      </c>
      <c r="D19" s="166">
        <f t="shared" si="8"/>
        <v>10</v>
      </c>
      <c r="E19" s="177" t="s">
        <v>22</v>
      </c>
      <c r="F19" s="178" t="s">
        <v>86</v>
      </c>
      <c r="G19" s="166" t="s">
        <v>108</v>
      </c>
      <c r="H19" s="166"/>
      <c r="I19" s="179" t="s">
        <v>150</v>
      </c>
      <c r="J19" s="179" t="s">
        <v>37</v>
      </c>
      <c r="K19" s="617" t="s">
        <v>36</v>
      </c>
      <c r="L19" s="618"/>
      <c r="M19" s="619" t="s">
        <v>35</v>
      </c>
      <c r="N19" s="620"/>
      <c r="O19" s="629" t="s">
        <v>34</v>
      </c>
      <c r="P19" s="630"/>
      <c r="Q19" s="166">
        <v>2</v>
      </c>
      <c r="R19" s="166">
        <v>2</v>
      </c>
      <c r="S19" s="166">
        <v>0</v>
      </c>
      <c r="T19" s="166">
        <f t="shared" si="6"/>
        <v>2</v>
      </c>
      <c r="U19" s="166">
        <f t="shared" si="10"/>
        <v>12</v>
      </c>
      <c r="V19" s="166">
        <f t="shared" si="5"/>
        <v>10</v>
      </c>
      <c r="W19" s="166">
        <f t="shared" si="11"/>
        <v>1440</v>
      </c>
      <c r="X19" s="166">
        <f t="shared" si="9"/>
        <v>0</v>
      </c>
      <c r="Y19" s="166">
        <v>3</v>
      </c>
      <c r="Z19" s="166">
        <v>6</v>
      </c>
      <c r="AA19" s="3"/>
    </row>
    <row r="20" spans="1:27" ht="36" hidden="1" customHeight="1" outlineLevel="1" thickTop="1" x14ac:dyDescent="0.25">
      <c r="A20" s="491"/>
      <c r="B20" s="192">
        <f t="shared" si="2"/>
        <v>2</v>
      </c>
      <c r="C20" s="186">
        <v>2</v>
      </c>
      <c r="D20" s="48">
        <f t="shared" si="8"/>
        <v>11</v>
      </c>
      <c r="E20" s="65" t="s">
        <v>177</v>
      </c>
      <c r="F20" s="49" t="s">
        <v>172</v>
      </c>
      <c r="G20" s="48" t="s">
        <v>740</v>
      </c>
      <c r="H20" s="48"/>
      <c r="I20" s="50" t="s">
        <v>184</v>
      </c>
      <c r="J20" s="50" t="s">
        <v>134</v>
      </c>
      <c r="K20" s="645" t="s">
        <v>111</v>
      </c>
      <c r="L20" s="646"/>
      <c r="M20" s="647" t="s">
        <v>32</v>
      </c>
      <c r="N20" s="648"/>
      <c r="O20" s="649" t="s">
        <v>109</v>
      </c>
      <c r="P20" s="650"/>
      <c r="Q20" s="48">
        <v>2</v>
      </c>
      <c r="R20" s="48">
        <v>2</v>
      </c>
      <c r="S20" s="48">
        <v>1</v>
      </c>
      <c r="T20" s="48">
        <f t="shared" si="6"/>
        <v>2</v>
      </c>
      <c r="U20" s="48">
        <f t="shared" si="10"/>
        <v>13</v>
      </c>
      <c r="V20" s="48">
        <f t="shared" si="5"/>
        <v>10</v>
      </c>
      <c r="W20" s="48">
        <f t="shared" si="11"/>
        <v>1462.5</v>
      </c>
      <c r="X20" s="48">
        <f t="shared" si="9"/>
        <v>22.5</v>
      </c>
      <c r="Y20" s="48"/>
      <c r="Z20" s="48"/>
      <c r="AA20" s="3"/>
    </row>
    <row r="21" spans="1:27" ht="36" hidden="1" customHeight="1" outlineLevel="1" x14ac:dyDescent="0.25">
      <c r="A21" s="491"/>
      <c r="B21" s="193">
        <f t="shared" si="2"/>
        <v>2</v>
      </c>
      <c r="C21" s="187">
        <v>3</v>
      </c>
      <c r="D21" s="78">
        <f t="shared" si="8"/>
        <v>12</v>
      </c>
      <c r="E21" s="77" t="s">
        <v>178</v>
      </c>
      <c r="F21" s="46" t="s">
        <v>173</v>
      </c>
      <c r="G21" s="45" t="s">
        <v>741</v>
      </c>
      <c r="H21" s="45"/>
      <c r="I21" s="47" t="s">
        <v>185</v>
      </c>
      <c r="J21" s="47" t="s">
        <v>132</v>
      </c>
      <c r="K21" s="603" t="s">
        <v>112</v>
      </c>
      <c r="L21" s="604"/>
      <c r="M21" s="605" t="s">
        <v>33</v>
      </c>
      <c r="N21" s="606"/>
      <c r="O21" s="549" t="s">
        <v>66</v>
      </c>
      <c r="P21" s="550"/>
      <c r="Q21" s="45">
        <v>2</v>
      </c>
      <c r="R21" s="45">
        <v>2</v>
      </c>
      <c r="S21" s="45">
        <v>2</v>
      </c>
      <c r="T21" s="45">
        <f t="shared" si="6"/>
        <v>2</v>
      </c>
      <c r="U21" s="45">
        <f t="shared" si="10"/>
        <v>14</v>
      </c>
      <c r="V21" s="78">
        <f t="shared" si="5"/>
        <v>10</v>
      </c>
      <c r="W21" s="78">
        <f t="shared" si="11"/>
        <v>1485</v>
      </c>
      <c r="X21" s="78">
        <f t="shared" si="9"/>
        <v>45</v>
      </c>
      <c r="Y21" s="78"/>
      <c r="Z21" s="78"/>
      <c r="AA21" s="3"/>
    </row>
    <row r="22" spans="1:27" ht="36" hidden="1" customHeight="1" outlineLevel="1" x14ac:dyDescent="0.25">
      <c r="A22" s="491"/>
      <c r="B22" s="193">
        <f t="shared" si="2"/>
        <v>2</v>
      </c>
      <c r="C22" s="187">
        <v>4</v>
      </c>
      <c r="D22" s="78">
        <f t="shared" si="8"/>
        <v>13</v>
      </c>
      <c r="E22" s="77" t="s">
        <v>179</v>
      </c>
      <c r="F22" s="46" t="s">
        <v>174</v>
      </c>
      <c r="G22" s="45" t="s">
        <v>742</v>
      </c>
      <c r="H22" s="45"/>
      <c r="I22" s="47" t="s">
        <v>186</v>
      </c>
      <c r="J22" s="47" t="s">
        <v>190</v>
      </c>
      <c r="K22" s="603" t="s">
        <v>113</v>
      </c>
      <c r="L22" s="604"/>
      <c r="M22" s="605" t="s">
        <v>110</v>
      </c>
      <c r="N22" s="606"/>
      <c r="O22" s="549" t="s">
        <v>122</v>
      </c>
      <c r="P22" s="550"/>
      <c r="Q22" s="45">
        <v>2</v>
      </c>
      <c r="R22" s="45">
        <v>2</v>
      </c>
      <c r="S22" s="45">
        <v>3</v>
      </c>
      <c r="T22" s="45">
        <f t="shared" si="6"/>
        <v>2</v>
      </c>
      <c r="U22" s="45">
        <f t="shared" si="10"/>
        <v>15</v>
      </c>
      <c r="V22" s="78">
        <f t="shared" si="5"/>
        <v>10</v>
      </c>
      <c r="W22" s="78">
        <f t="shared" si="11"/>
        <v>1507.5</v>
      </c>
      <c r="X22" s="78">
        <f t="shared" si="9"/>
        <v>67.5</v>
      </c>
      <c r="Y22" s="78"/>
      <c r="Z22" s="78"/>
      <c r="AA22" s="3"/>
    </row>
    <row r="23" spans="1:27" ht="18" hidden="1" customHeight="1" outlineLevel="1" x14ac:dyDescent="0.25">
      <c r="A23" s="491"/>
      <c r="B23" s="558">
        <f t="shared" si="2"/>
        <v>2</v>
      </c>
      <c r="C23" s="625">
        <v>5</v>
      </c>
      <c r="D23" s="569">
        <f t="shared" si="8"/>
        <v>14</v>
      </c>
      <c r="E23" s="626" t="s">
        <v>180</v>
      </c>
      <c r="F23" s="627" t="s">
        <v>175</v>
      </c>
      <c r="G23" s="569" t="s">
        <v>743</v>
      </c>
      <c r="H23" s="569"/>
      <c r="I23" s="628" t="s">
        <v>187</v>
      </c>
      <c r="J23" s="39" t="s">
        <v>191</v>
      </c>
      <c r="K23" s="595" t="s">
        <v>166</v>
      </c>
      <c r="L23" s="596"/>
      <c r="M23" s="597" t="s">
        <v>168</v>
      </c>
      <c r="N23" s="598"/>
      <c r="O23" s="595" t="s">
        <v>170</v>
      </c>
      <c r="P23" s="596"/>
      <c r="Q23" s="44">
        <v>2</v>
      </c>
      <c r="R23" s="44">
        <v>2</v>
      </c>
      <c r="S23" s="44">
        <v>4</v>
      </c>
      <c r="T23" s="63">
        <f t="shared" si="6"/>
        <v>2</v>
      </c>
      <c r="U23" s="44">
        <f t="shared" si="10"/>
        <v>16</v>
      </c>
      <c r="V23" s="551">
        <f t="shared" si="5"/>
        <v>10</v>
      </c>
      <c r="W23" s="551">
        <f t="shared" si="11"/>
        <v>1530</v>
      </c>
      <c r="X23" s="551">
        <f t="shared" si="9"/>
        <v>90</v>
      </c>
      <c r="Y23" s="551"/>
      <c r="Z23" s="551"/>
      <c r="AA23" s="539"/>
    </row>
    <row r="24" spans="1:27" s="38" customFormat="1" ht="18" hidden="1" customHeight="1" outlineLevel="1" x14ac:dyDescent="0.25">
      <c r="A24" s="491"/>
      <c r="B24" s="559">
        <f t="shared" si="2"/>
        <v>2</v>
      </c>
      <c r="C24" s="625"/>
      <c r="D24" s="569"/>
      <c r="E24" s="626"/>
      <c r="F24" s="627"/>
      <c r="G24" s="569"/>
      <c r="H24" s="569"/>
      <c r="I24" s="628"/>
      <c r="J24" s="51" t="s">
        <v>192</v>
      </c>
      <c r="K24" s="547" t="s">
        <v>167</v>
      </c>
      <c r="L24" s="548"/>
      <c r="M24" s="611" t="s">
        <v>169</v>
      </c>
      <c r="N24" s="612"/>
      <c r="O24" s="547" t="s">
        <v>171</v>
      </c>
      <c r="P24" s="548"/>
      <c r="Q24" s="52">
        <v>3</v>
      </c>
      <c r="R24" s="52">
        <v>2</v>
      </c>
      <c r="S24" s="52">
        <v>-4</v>
      </c>
      <c r="T24" s="52">
        <f t="shared" si="6"/>
        <v>3</v>
      </c>
      <c r="U24" s="52">
        <f t="shared" si="10"/>
        <v>16</v>
      </c>
      <c r="V24" s="552">
        <f t="shared" si="5"/>
        <v>4</v>
      </c>
      <c r="W24" s="552">
        <f t="shared" si="11"/>
        <v>1552.5</v>
      </c>
      <c r="X24" s="552">
        <f t="shared" si="9"/>
        <v>112.5</v>
      </c>
      <c r="Y24" s="552"/>
      <c r="Z24" s="552"/>
      <c r="AA24" s="539"/>
    </row>
    <row r="25" spans="1:27" s="38" customFormat="1" ht="36" hidden="1" customHeight="1" outlineLevel="1" x14ac:dyDescent="0.25">
      <c r="A25" s="491"/>
      <c r="B25" s="193">
        <f t="shared" si="2"/>
        <v>2</v>
      </c>
      <c r="C25" s="187">
        <v>6</v>
      </c>
      <c r="D25" s="78">
        <f t="shared" si="8"/>
        <v>15</v>
      </c>
      <c r="E25" s="77" t="s">
        <v>181</v>
      </c>
      <c r="F25" s="46" t="s">
        <v>176</v>
      </c>
      <c r="G25" s="45" t="s">
        <v>744</v>
      </c>
      <c r="H25" s="45"/>
      <c r="I25" s="47" t="s">
        <v>188</v>
      </c>
      <c r="J25" s="47" t="s">
        <v>193</v>
      </c>
      <c r="K25" s="603" t="s">
        <v>114</v>
      </c>
      <c r="L25" s="604"/>
      <c r="M25" s="605" t="s">
        <v>119</v>
      </c>
      <c r="N25" s="606"/>
      <c r="O25" s="549" t="s">
        <v>123</v>
      </c>
      <c r="P25" s="550"/>
      <c r="Q25" s="45">
        <v>3</v>
      </c>
      <c r="R25" s="45">
        <v>2</v>
      </c>
      <c r="S25" s="45">
        <v>-3</v>
      </c>
      <c r="T25" s="45">
        <f t="shared" si="6"/>
        <v>3</v>
      </c>
      <c r="U25" s="45">
        <f t="shared" si="10"/>
        <v>17</v>
      </c>
      <c r="V25" s="78">
        <f t="shared" si="5"/>
        <v>18</v>
      </c>
      <c r="W25" s="78">
        <f>W23+90/4</f>
        <v>1552.5</v>
      </c>
      <c r="X25" s="78">
        <f t="shared" si="9"/>
        <v>112.5</v>
      </c>
      <c r="Y25" s="78"/>
      <c r="Z25" s="78"/>
      <c r="AA25" s="258"/>
    </row>
    <row r="26" spans="1:27" ht="36" hidden="1" customHeight="1" outlineLevel="1" x14ac:dyDescent="0.25">
      <c r="A26" s="491"/>
      <c r="B26" s="193">
        <f t="shared" si="2"/>
        <v>2</v>
      </c>
      <c r="C26" s="187">
        <v>7</v>
      </c>
      <c r="D26" s="78">
        <f t="shared" si="8"/>
        <v>16</v>
      </c>
      <c r="E26" s="77" t="s">
        <v>183</v>
      </c>
      <c r="F26" s="46" t="s">
        <v>182</v>
      </c>
      <c r="G26" s="45" t="s">
        <v>745</v>
      </c>
      <c r="H26" s="45"/>
      <c r="I26" s="47" t="s">
        <v>189</v>
      </c>
      <c r="J26" s="47" t="s">
        <v>194</v>
      </c>
      <c r="K26" s="603" t="s">
        <v>115</v>
      </c>
      <c r="L26" s="604"/>
      <c r="M26" s="605" t="s">
        <v>120</v>
      </c>
      <c r="N26" s="606"/>
      <c r="O26" s="549" t="s">
        <v>124</v>
      </c>
      <c r="P26" s="550"/>
      <c r="Q26" s="45">
        <v>3</v>
      </c>
      <c r="R26" s="45">
        <v>2</v>
      </c>
      <c r="S26" s="45">
        <v>-2</v>
      </c>
      <c r="T26" s="45">
        <f t="shared" si="6"/>
        <v>3</v>
      </c>
      <c r="U26" s="45">
        <f t="shared" si="10"/>
        <v>18</v>
      </c>
      <c r="V26" s="78">
        <f t="shared" si="5"/>
        <v>18</v>
      </c>
      <c r="W26" s="78">
        <f t="shared" si="11"/>
        <v>1575</v>
      </c>
      <c r="X26" s="78">
        <f t="shared" si="9"/>
        <v>135</v>
      </c>
      <c r="Y26" s="78"/>
      <c r="Z26" s="78"/>
      <c r="AA26" s="3"/>
    </row>
    <row r="27" spans="1:27" ht="36" hidden="1" customHeight="1" outlineLevel="1" thickBot="1" x14ac:dyDescent="0.3">
      <c r="A27" s="492"/>
      <c r="B27" s="194">
        <f t="shared" si="2"/>
        <v>2</v>
      </c>
      <c r="C27" s="188">
        <v>8</v>
      </c>
      <c r="D27" s="42">
        <f t="shared" si="8"/>
        <v>17</v>
      </c>
      <c r="E27" s="66" t="s">
        <v>207</v>
      </c>
      <c r="F27" s="54" t="s">
        <v>195</v>
      </c>
      <c r="G27" s="40" t="s">
        <v>746</v>
      </c>
      <c r="H27" s="40"/>
      <c r="I27" s="41" t="s">
        <v>218</v>
      </c>
      <c r="J27" s="41" t="s">
        <v>220</v>
      </c>
      <c r="K27" s="595" t="s">
        <v>116</v>
      </c>
      <c r="L27" s="596"/>
      <c r="M27" s="597" t="s">
        <v>121</v>
      </c>
      <c r="N27" s="598"/>
      <c r="O27" s="560" t="s">
        <v>125</v>
      </c>
      <c r="P27" s="561"/>
      <c r="Q27" s="40">
        <v>3</v>
      </c>
      <c r="R27" s="40">
        <v>2</v>
      </c>
      <c r="S27" s="40">
        <v>-1</v>
      </c>
      <c r="T27" s="40">
        <f t="shared" si="6"/>
        <v>3</v>
      </c>
      <c r="U27" s="40">
        <f t="shared" si="10"/>
        <v>19</v>
      </c>
      <c r="V27" s="42">
        <f t="shared" si="5"/>
        <v>18</v>
      </c>
      <c r="W27" s="42">
        <f t="shared" si="11"/>
        <v>1597.5</v>
      </c>
      <c r="X27" s="42">
        <f t="shared" si="9"/>
        <v>157.5</v>
      </c>
      <c r="Y27" s="42"/>
      <c r="Z27" s="42"/>
      <c r="AA27" s="3"/>
    </row>
    <row r="28" spans="1:27" ht="36" customHeight="1" collapsed="1" thickTop="1" thickBot="1" x14ac:dyDescent="0.3">
      <c r="A28" s="490" t="s">
        <v>727</v>
      </c>
      <c r="B28" s="191">
        <f t="shared" si="2"/>
        <v>3</v>
      </c>
      <c r="C28" s="185">
        <v>1</v>
      </c>
      <c r="D28" s="173">
        <f t="shared" si="8"/>
        <v>18</v>
      </c>
      <c r="E28" s="174" t="s">
        <v>23</v>
      </c>
      <c r="F28" s="175" t="s">
        <v>196</v>
      </c>
      <c r="G28" s="173" t="s">
        <v>747</v>
      </c>
      <c r="H28" s="173"/>
      <c r="I28" s="176" t="s">
        <v>219</v>
      </c>
      <c r="J28" s="176" t="s">
        <v>221</v>
      </c>
      <c r="K28" s="651" t="s">
        <v>37</v>
      </c>
      <c r="L28" s="652"/>
      <c r="M28" s="653" t="s">
        <v>36</v>
      </c>
      <c r="N28" s="654"/>
      <c r="O28" s="655" t="s">
        <v>35</v>
      </c>
      <c r="P28" s="656"/>
      <c r="Q28" s="173">
        <v>3</v>
      </c>
      <c r="R28" s="173">
        <v>2</v>
      </c>
      <c r="S28" s="173">
        <v>0</v>
      </c>
      <c r="T28" s="173">
        <f t="shared" si="6"/>
        <v>3</v>
      </c>
      <c r="U28" s="173">
        <f t="shared" si="10"/>
        <v>20</v>
      </c>
      <c r="V28" s="173">
        <f t="shared" si="5"/>
        <v>18</v>
      </c>
      <c r="W28" s="173">
        <f t="shared" si="11"/>
        <v>1620</v>
      </c>
      <c r="X28" s="173">
        <f t="shared" si="9"/>
        <v>180</v>
      </c>
      <c r="Y28" s="173">
        <v>4</v>
      </c>
      <c r="Z28" s="173">
        <v>8</v>
      </c>
      <c r="AA28" s="3"/>
    </row>
    <row r="29" spans="1:27" ht="36" customHeight="1" outlineLevel="1" x14ac:dyDescent="0.25">
      <c r="A29" s="668"/>
      <c r="B29" s="192">
        <f t="shared" si="2"/>
        <v>3</v>
      </c>
      <c r="C29" s="186">
        <v>2</v>
      </c>
      <c r="D29" s="48">
        <f t="shared" si="8"/>
        <v>19</v>
      </c>
      <c r="E29" s="65" t="s">
        <v>208</v>
      </c>
      <c r="F29" s="49" t="s">
        <v>197</v>
      </c>
      <c r="G29" s="48" t="s">
        <v>748</v>
      </c>
      <c r="H29" s="48"/>
      <c r="I29" s="50" t="s">
        <v>222</v>
      </c>
      <c r="J29" s="50" t="s">
        <v>142</v>
      </c>
      <c r="K29" s="645" t="s">
        <v>134</v>
      </c>
      <c r="L29" s="646"/>
      <c r="M29" s="647" t="s">
        <v>111</v>
      </c>
      <c r="N29" s="648"/>
      <c r="O29" s="649" t="s">
        <v>32</v>
      </c>
      <c r="P29" s="650"/>
      <c r="Q29" s="48">
        <v>3</v>
      </c>
      <c r="R29" s="48">
        <v>2</v>
      </c>
      <c r="S29" s="48">
        <v>1</v>
      </c>
      <c r="T29" s="48">
        <f t="shared" si="6"/>
        <v>3</v>
      </c>
      <c r="U29" s="48">
        <f t="shared" si="10"/>
        <v>21</v>
      </c>
      <c r="V29" s="48">
        <f t="shared" si="5"/>
        <v>18</v>
      </c>
      <c r="W29" s="48">
        <f>W28+90/9</f>
        <v>1630</v>
      </c>
      <c r="X29" s="48">
        <f t="shared" si="9"/>
        <v>190</v>
      </c>
      <c r="Y29" s="48"/>
      <c r="Z29" s="48"/>
      <c r="AA29" s="3"/>
    </row>
    <row r="30" spans="1:27" ht="36" customHeight="1" outlineLevel="1" x14ac:dyDescent="0.25">
      <c r="A30" s="668"/>
      <c r="B30" s="193">
        <f t="shared" si="2"/>
        <v>3</v>
      </c>
      <c r="C30" s="187">
        <v>3</v>
      </c>
      <c r="D30" s="78">
        <f t="shared" si="8"/>
        <v>20</v>
      </c>
      <c r="E30" s="77" t="s">
        <v>209</v>
      </c>
      <c r="F30" s="46" t="s">
        <v>198</v>
      </c>
      <c r="G30" s="45" t="s">
        <v>749</v>
      </c>
      <c r="H30" s="45"/>
      <c r="I30" s="47" t="s">
        <v>223</v>
      </c>
      <c r="J30" s="47" t="s">
        <v>143</v>
      </c>
      <c r="K30" s="603" t="s">
        <v>132</v>
      </c>
      <c r="L30" s="604"/>
      <c r="M30" s="605" t="s">
        <v>112</v>
      </c>
      <c r="N30" s="606"/>
      <c r="O30" s="549" t="s">
        <v>33</v>
      </c>
      <c r="P30" s="550"/>
      <c r="Q30" s="45">
        <v>3</v>
      </c>
      <c r="R30" s="45">
        <v>2</v>
      </c>
      <c r="S30" s="45">
        <v>2</v>
      </c>
      <c r="T30" s="45">
        <f t="shared" si="6"/>
        <v>3</v>
      </c>
      <c r="U30" s="45">
        <f t="shared" si="10"/>
        <v>22</v>
      </c>
      <c r="V30" s="78">
        <f t="shared" si="5"/>
        <v>18</v>
      </c>
      <c r="W30" s="78">
        <f t="shared" ref="W30:W66" si="12">W29+90/9</f>
        <v>1640</v>
      </c>
      <c r="X30" s="78">
        <f t="shared" si="9"/>
        <v>200</v>
      </c>
      <c r="Y30" s="78"/>
      <c r="Z30" s="78"/>
      <c r="AA30" s="3"/>
    </row>
    <row r="31" spans="1:27" ht="36" customHeight="1" outlineLevel="1" x14ac:dyDescent="0.25">
      <c r="A31" s="668"/>
      <c r="B31" s="193">
        <f t="shared" si="2"/>
        <v>3</v>
      </c>
      <c r="C31" s="187">
        <v>4</v>
      </c>
      <c r="D31" s="78">
        <f t="shared" si="8"/>
        <v>21</v>
      </c>
      <c r="E31" s="77" t="s">
        <v>210</v>
      </c>
      <c r="F31" s="46" t="s">
        <v>199</v>
      </c>
      <c r="G31" s="45" t="s">
        <v>750</v>
      </c>
      <c r="H31" s="45"/>
      <c r="I31" s="47" t="s">
        <v>224</v>
      </c>
      <c r="J31" s="47" t="s">
        <v>144</v>
      </c>
      <c r="K31" s="603" t="s">
        <v>190</v>
      </c>
      <c r="L31" s="604"/>
      <c r="M31" s="605" t="s">
        <v>113</v>
      </c>
      <c r="N31" s="606"/>
      <c r="O31" s="549" t="s">
        <v>110</v>
      </c>
      <c r="P31" s="550"/>
      <c r="Q31" s="45">
        <v>3</v>
      </c>
      <c r="R31" s="45">
        <v>2</v>
      </c>
      <c r="S31" s="45">
        <v>3</v>
      </c>
      <c r="T31" s="45">
        <f t="shared" si="6"/>
        <v>3</v>
      </c>
      <c r="U31" s="45">
        <f t="shared" si="10"/>
        <v>23</v>
      </c>
      <c r="V31" s="78">
        <f t="shared" si="5"/>
        <v>18</v>
      </c>
      <c r="W31" s="78">
        <f t="shared" si="12"/>
        <v>1650</v>
      </c>
      <c r="X31" s="78">
        <f t="shared" si="9"/>
        <v>210</v>
      </c>
      <c r="Y31" s="78"/>
      <c r="Z31" s="78"/>
      <c r="AA31" s="3"/>
    </row>
    <row r="32" spans="1:27" ht="36" customHeight="1" outlineLevel="1" x14ac:dyDescent="0.25">
      <c r="A32" s="668"/>
      <c r="B32" s="193">
        <f t="shared" si="2"/>
        <v>3</v>
      </c>
      <c r="C32" s="187">
        <v>5</v>
      </c>
      <c r="D32" s="78">
        <f t="shared" si="8"/>
        <v>22</v>
      </c>
      <c r="E32" s="77" t="s">
        <v>211</v>
      </c>
      <c r="F32" s="46" t="s">
        <v>200</v>
      </c>
      <c r="G32" s="45" t="s">
        <v>751</v>
      </c>
      <c r="H32" s="45"/>
      <c r="I32" s="47" t="s">
        <v>225</v>
      </c>
      <c r="J32" s="47" t="s">
        <v>145</v>
      </c>
      <c r="K32" s="603" t="s">
        <v>191</v>
      </c>
      <c r="L32" s="604"/>
      <c r="M32" s="605" t="s">
        <v>166</v>
      </c>
      <c r="N32" s="606"/>
      <c r="O32" s="549" t="s">
        <v>168</v>
      </c>
      <c r="P32" s="550"/>
      <c r="Q32" s="45">
        <v>3</v>
      </c>
      <c r="R32" s="45">
        <v>2</v>
      </c>
      <c r="S32" s="45">
        <v>4</v>
      </c>
      <c r="T32" s="45">
        <f t="shared" si="6"/>
        <v>3</v>
      </c>
      <c r="U32" s="45">
        <f t="shared" si="10"/>
        <v>24</v>
      </c>
      <c r="V32" s="78">
        <f t="shared" si="5"/>
        <v>18</v>
      </c>
      <c r="W32" s="78">
        <f t="shared" si="12"/>
        <v>1660</v>
      </c>
      <c r="X32" s="78">
        <f t="shared" si="9"/>
        <v>220</v>
      </c>
      <c r="Y32" s="78"/>
      <c r="Z32" s="78"/>
      <c r="AA32" s="3"/>
    </row>
    <row r="33" spans="1:27" ht="36" customHeight="1" outlineLevel="1" x14ac:dyDescent="0.25">
      <c r="A33" s="668"/>
      <c r="B33" s="193">
        <f t="shared" si="2"/>
        <v>3</v>
      </c>
      <c r="C33" s="187">
        <v>6</v>
      </c>
      <c r="D33" s="78">
        <f t="shared" si="8"/>
        <v>23</v>
      </c>
      <c r="E33" s="77" t="s">
        <v>212</v>
      </c>
      <c r="F33" s="46" t="s">
        <v>201</v>
      </c>
      <c r="G33" s="45" t="s">
        <v>752</v>
      </c>
      <c r="H33" s="45"/>
      <c r="I33" s="47" t="s">
        <v>226</v>
      </c>
      <c r="J33" s="47" t="s">
        <v>146</v>
      </c>
      <c r="K33" s="603" t="s">
        <v>239</v>
      </c>
      <c r="L33" s="604"/>
      <c r="M33" s="605" t="s">
        <v>243</v>
      </c>
      <c r="N33" s="606"/>
      <c r="O33" s="549" t="s">
        <v>247</v>
      </c>
      <c r="P33" s="550"/>
      <c r="Q33" s="45">
        <v>3</v>
      </c>
      <c r="R33" s="45">
        <v>2</v>
      </c>
      <c r="S33" s="45">
        <v>5</v>
      </c>
      <c r="T33" s="45">
        <f t="shared" si="6"/>
        <v>3</v>
      </c>
      <c r="U33" s="45">
        <f t="shared" si="10"/>
        <v>25</v>
      </c>
      <c r="V33" s="78">
        <f t="shared" si="5"/>
        <v>18</v>
      </c>
      <c r="W33" s="78">
        <f t="shared" si="12"/>
        <v>1670</v>
      </c>
      <c r="X33" s="78">
        <f t="shared" si="9"/>
        <v>230</v>
      </c>
      <c r="Y33" s="78"/>
      <c r="Z33" s="78"/>
      <c r="AA33" s="3"/>
    </row>
    <row r="34" spans="1:27" ht="36" customHeight="1" outlineLevel="1" x14ac:dyDescent="0.25">
      <c r="A34" s="668"/>
      <c r="B34" s="193">
        <f t="shared" si="2"/>
        <v>3</v>
      </c>
      <c r="C34" s="187">
        <v>7</v>
      </c>
      <c r="D34" s="78">
        <f t="shared" si="8"/>
        <v>24</v>
      </c>
      <c r="E34" s="77" t="s">
        <v>213</v>
      </c>
      <c r="F34" s="46" t="s">
        <v>202</v>
      </c>
      <c r="G34" s="45" t="s">
        <v>753</v>
      </c>
      <c r="H34" s="45"/>
      <c r="I34" s="47" t="s">
        <v>227</v>
      </c>
      <c r="J34" s="47" t="s">
        <v>147</v>
      </c>
      <c r="K34" s="603" t="s">
        <v>240</v>
      </c>
      <c r="L34" s="604"/>
      <c r="M34" s="605" t="s">
        <v>244</v>
      </c>
      <c r="N34" s="606"/>
      <c r="O34" s="549" t="s">
        <v>248</v>
      </c>
      <c r="P34" s="550"/>
      <c r="Q34" s="45">
        <v>3</v>
      </c>
      <c r="R34" s="45">
        <v>2</v>
      </c>
      <c r="S34" s="45">
        <v>6</v>
      </c>
      <c r="T34" s="45">
        <f t="shared" si="6"/>
        <v>3</v>
      </c>
      <c r="U34" s="45">
        <f t="shared" si="10"/>
        <v>26</v>
      </c>
      <c r="V34" s="78">
        <f t="shared" si="5"/>
        <v>18</v>
      </c>
      <c r="W34" s="78">
        <f t="shared" si="12"/>
        <v>1680</v>
      </c>
      <c r="X34" s="78">
        <f t="shared" si="9"/>
        <v>240</v>
      </c>
      <c r="Y34" s="78"/>
      <c r="Z34" s="78"/>
      <c r="AA34" s="3"/>
    </row>
    <row r="35" spans="1:27" ht="36" customHeight="1" outlineLevel="1" x14ac:dyDescent="0.25">
      <c r="A35" s="668"/>
      <c r="B35" s="193">
        <f t="shared" si="2"/>
        <v>3</v>
      </c>
      <c r="C35" s="187">
        <v>8</v>
      </c>
      <c r="D35" s="78">
        <f t="shared" si="8"/>
        <v>25</v>
      </c>
      <c r="E35" s="77" t="s">
        <v>214</v>
      </c>
      <c r="F35" s="46" t="s">
        <v>203</v>
      </c>
      <c r="G35" s="45" t="s">
        <v>754</v>
      </c>
      <c r="H35" s="45"/>
      <c r="I35" s="47" t="s">
        <v>228</v>
      </c>
      <c r="J35" s="47" t="s">
        <v>148</v>
      </c>
      <c r="K35" s="603" t="s">
        <v>241</v>
      </c>
      <c r="L35" s="604"/>
      <c r="M35" s="605" t="s">
        <v>245</v>
      </c>
      <c r="N35" s="606"/>
      <c r="O35" s="549" t="s">
        <v>249</v>
      </c>
      <c r="P35" s="550"/>
      <c r="Q35" s="45">
        <v>3</v>
      </c>
      <c r="R35" s="45">
        <v>2</v>
      </c>
      <c r="S35" s="45">
        <v>7</v>
      </c>
      <c r="T35" s="45">
        <f t="shared" si="6"/>
        <v>3</v>
      </c>
      <c r="U35" s="45">
        <f t="shared" si="10"/>
        <v>27</v>
      </c>
      <c r="V35" s="78">
        <f t="shared" si="5"/>
        <v>18</v>
      </c>
      <c r="W35" s="78">
        <f t="shared" si="12"/>
        <v>1690</v>
      </c>
      <c r="X35" s="78">
        <f t="shared" si="9"/>
        <v>250</v>
      </c>
      <c r="Y35" s="78"/>
      <c r="Z35" s="78"/>
      <c r="AA35" s="3"/>
    </row>
    <row r="36" spans="1:27" ht="36" customHeight="1" outlineLevel="1" x14ac:dyDescent="0.25">
      <c r="A36" s="668"/>
      <c r="B36" s="194">
        <f t="shared" si="2"/>
        <v>3</v>
      </c>
      <c r="C36" s="188">
        <v>9</v>
      </c>
      <c r="D36" s="42">
        <f t="shared" si="8"/>
        <v>26</v>
      </c>
      <c r="E36" s="66" t="s">
        <v>215</v>
      </c>
      <c r="F36" s="54" t="s">
        <v>204</v>
      </c>
      <c r="G36" s="40" t="s">
        <v>755</v>
      </c>
      <c r="H36" s="40"/>
      <c r="I36" s="41" t="s">
        <v>229</v>
      </c>
      <c r="J36" s="41" t="s">
        <v>149</v>
      </c>
      <c r="K36" s="595" t="s">
        <v>242</v>
      </c>
      <c r="L36" s="596"/>
      <c r="M36" s="597" t="s">
        <v>246</v>
      </c>
      <c r="N36" s="598"/>
      <c r="O36" s="623" t="s">
        <v>250</v>
      </c>
      <c r="P36" s="624"/>
      <c r="Q36" s="40">
        <v>3</v>
      </c>
      <c r="R36" s="40">
        <v>2</v>
      </c>
      <c r="S36" s="40">
        <v>8</v>
      </c>
      <c r="T36" s="40">
        <f t="shared" si="6"/>
        <v>3</v>
      </c>
      <c r="U36" s="40">
        <f t="shared" si="10"/>
        <v>28</v>
      </c>
      <c r="V36" s="42">
        <f t="shared" si="5"/>
        <v>18</v>
      </c>
      <c r="W36" s="42">
        <f t="shared" si="12"/>
        <v>1700</v>
      </c>
      <c r="X36" s="42">
        <f t="shared" si="9"/>
        <v>260</v>
      </c>
      <c r="Y36" s="42"/>
      <c r="Z36" s="42"/>
      <c r="AA36" s="3"/>
    </row>
    <row r="37" spans="1:27" ht="18" customHeight="1" outlineLevel="1" x14ac:dyDescent="0.25">
      <c r="A37" s="668"/>
      <c r="B37" s="558">
        <f t="shared" si="2"/>
        <v>3</v>
      </c>
      <c r="C37" s="637">
        <v>10</v>
      </c>
      <c r="D37" s="639">
        <f t="shared" si="8"/>
        <v>27</v>
      </c>
      <c r="E37" s="641" t="s">
        <v>216</v>
      </c>
      <c r="F37" s="643" t="s">
        <v>205</v>
      </c>
      <c r="G37" s="639" t="s">
        <v>756</v>
      </c>
      <c r="H37" s="639"/>
      <c r="I37" s="631" t="s">
        <v>230</v>
      </c>
      <c r="J37" s="55" t="s">
        <v>237</v>
      </c>
      <c r="K37" s="633" t="s">
        <v>234</v>
      </c>
      <c r="L37" s="634"/>
      <c r="M37" s="635" t="s">
        <v>231</v>
      </c>
      <c r="N37" s="636"/>
      <c r="O37" s="633" t="s">
        <v>233</v>
      </c>
      <c r="P37" s="634"/>
      <c r="Q37" s="56">
        <v>3</v>
      </c>
      <c r="R37" s="56">
        <v>2</v>
      </c>
      <c r="S37" s="56">
        <v>9</v>
      </c>
      <c r="T37" s="63">
        <f t="shared" si="6"/>
        <v>3</v>
      </c>
      <c r="U37" s="56">
        <f t="shared" si="10"/>
        <v>29</v>
      </c>
      <c r="V37" s="551">
        <f t="shared" si="5"/>
        <v>18</v>
      </c>
      <c r="W37" s="551">
        <f t="shared" si="12"/>
        <v>1710</v>
      </c>
      <c r="X37" s="551">
        <f t="shared" si="9"/>
        <v>270</v>
      </c>
      <c r="Y37" s="551"/>
      <c r="Z37" s="551"/>
      <c r="AA37" s="3"/>
    </row>
    <row r="38" spans="1:27" s="38" customFormat="1" ht="18" customHeight="1" outlineLevel="1" x14ac:dyDescent="0.25">
      <c r="A38" s="668"/>
      <c r="B38" s="559">
        <f t="shared" si="2"/>
        <v>3</v>
      </c>
      <c r="C38" s="638"/>
      <c r="D38" s="640"/>
      <c r="E38" s="642"/>
      <c r="F38" s="644"/>
      <c r="G38" s="640"/>
      <c r="H38" s="640"/>
      <c r="I38" s="632"/>
      <c r="J38" s="51" t="s">
        <v>238</v>
      </c>
      <c r="K38" s="547" t="s">
        <v>235</v>
      </c>
      <c r="L38" s="548"/>
      <c r="M38" s="611" t="s">
        <v>232</v>
      </c>
      <c r="N38" s="612"/>
      <c r="O38" s="547" t="s">
        <v>632</v>
      </c>
      <c r="P38" s="548"/>
      <c r="Q38" s="52">
        <v>3</v>
      </c>
      <c r="R38" s="52">
        <v>3</v>
      </c>
      <c r="S38" s="52">
        <v>-9</v>
      </c>
      <c r="T38" s="52">
        <f t="shared" si="6"/>
        <v>4</v>
      </c>
      <c r="U38" s="52">
        <f t="shared" si="10"/>
        <v>29</v>
      </c>
      <c r="V38" s="552"/>
      <c r="W38" s="552">
        <f t="shared" si="12"/>
        <v>1720</v>
      </c>
      <c r="X38" s="552">
        <f t="shared" si="9"/>
        <v>280</v>
      </c>
      <c r="Y38" s="552"/>
      <c r="Z38" s="552"/>
      <c r="AA38" s="258"/>
    </row>
    <row r="39" spans="1:27" s="38" customFormat="1" ht="36" customHeight="1" outlineLevel="1" x14ac:dyDescent="0.25">
      <c r="A39" s="668"/>
      <c r="B39" s="193">
        <f t="shared" si="2"/>
        <v>3</v>
      </c>
      <c r="C39" s="187">
        <v>11</v>
      </c>
      <c r="D39" s="78">
        <f t="shared" ref="D39:D102" si="13">U39-2</f>
        <v>28</v>
      </c>
      <c r="E39" s="77" t="s">
        <v>217</v>
      </c>
      <c r="F39" s="46" t="s">
        <v>206</v>
      </c>
      <c r="G39" s="45" t="s">
        <v>757</v>
      </c>
      <c r="H39" s="45"/>
      <c r="I39" s="47" t="s">
        <v>282</v>
      </c>
      <c r="J39" s="47" t="s">
        <v>288</v>
      </c>
      <c r="K39" s="603" t="s">
        <v>296</v>
      </c>
      <c r="L39" s="604"/>
      <c r="M39" s="605" t="s">
        <v>303</v>
      </c>
      <c r="N39" s="606"/>
      <c r="O39" s="549" t="s">
        <v>307</v>
      </c>
      <c r="P39" s="550"/>
      <c r="Q39" s="45">
        <v>3</v>
      </c>
      <c r="R39" s="45">
        <v>3</v>
      </c>
      <c r="S39" s="45">
        <v>-8</v>
      </c>
      <c r="T39" s="45">
        <f t="shared" si="6"/>
        <v>4</v>
      </c>
      <c r="U39" s="45">
        <f t="shared" si="10"/>
        <v>30</v>
      </c>
      <c r="V39" s="78">
        <f t="shared" si="5"/>
        <v>36</v>
      </c>
      <c r="W39" s="78">
        <f>W37+90/9</f>
        <v>1720</v>
      </c>
      <c r="X39" s="78">
        <f t="shared" si="9"/>
        <v>280</v>
      </c>
      <c r="Y39" s="78"/>
      <c r="Z39" s="78"/>
      <c r="AA39" s="258"/>
    </row>
    <row r="40" spans="1:27" ht="36" customHeight="1" outlineLevel="1" x14ac:dyDescent="0.25">
      <c r="A40" s="668"/>
      <c r="B40" s="193">
        <f t="shared" si="2"/>
        <v>3</v>
      </c>
      <c r="C40" s="187">
        <v>12</v>
      </c>
      <c r="D40" s="78">
        <f t="shared" si="13"/>
        <v>29</v>
      </c>
      <c r="E40" s="77" t="s">
        <v>252</v>
      </c>
      <c r="F40" s="46" t="s">
        <v>251</v>
      </c>
      <c r="G40" s="45" t="s">
        <v>758</v>
      </c>
      <c r="H40" s="45"/>
      <c r="I40" s="47" t="s">
        <v>283</v>
      </c>
      <c r="J40" s="47" t="s">
        <v>289</v>
      </c>
      <c r="K40" s="603" t="s">
        <v>297</v>
      </c>
      <c r="L40" s="604"/>
      <c r="M40" s="605" t="s">
        <v>304</v>
      </c>
      <c r="N40" s="606"/>
      <c r="O40" s="549" t="s">
        <v>308</v>
      </c>
      <c r="P40" s="550"/>
      <c r="Q40" s="45">
        <v>3</v>
      </c>
      <c r="R40" s="45">
        <v>3</v>
      </c>
      <c r="S40" s="45">
        <v>-7</v>
      </c>
      <c r="T40" s="45">
        <f t="shared" si="6"/>
        <v>4</v>
      </c>
      <c r="U40" s="45">
        <f t="shared" si="10"/>
        <v>31</v>
      </c>
      <c r="V40" s="78">
        <f t="shared" si="5"/>
        <v>36</v>
      </c>
      <c r="W40" s="78">
        <f t="shared" si="12"/>
        <v>1730</v>
      </c>
      <c r="X40" s="78">
        <f t="shared" si="9"/>
        <v>290</v>
      </c>
      <c r="Y40" s="78"/>
      <c r="Z40" s="78"/>
      <c r="AA40" s="3"/>
    </row>
    <row r="41" spans="1:27" ht="36" customHeight="1" outlineLevel="1" x14ac:dyDescent="0.25">
      <c r="A41" s="668"/>
      <c r="B41" s="193">
        <f t="shared" si="2"/>
        <v>3</v>
      </c>
      <c r="C41" s="187">
        <v>13</v>
      </c>
      <c r="D41" s="78">
        <f t="shared" si="13"/>
        <v>30</v>
      </c>
      <c r="E41" s="77" t="s">
        <v>254</v>
      </c>
      <c r="F41" s="46" t="s">
        <v>253</v>
      </c>
      <c r="G41" s="45" t="s">
        <v>759</v>
      </c>
      <c r="H41" s="45"/>
      <c r="I41" s="47" t="s">
        <v>284</v>
      </c>
      <c r="J41" s="47" t="s">
        <v>290</v>
      </c>
      <c r="K41" s="603" t="s">
        <v>298</v>
      </c>
      <c r="L41" s="604"/>
      <c r="M41" s="605" t="s">
        <v>305</v>
      </c>
      <c r="N41" s="606"/>
      <c r="O41" s="549" t="s">
        <v>309</v>
      </c>
      <c r="P41" s="550"/>
      <c r="Q41" s="45">
        <v>3</v>
      </c>
      <c r="R41" s="45">
        <v>3</v>
      </c>
      <c r="S41" s="45">
        <v>-6</v>
      </c>
      <c r="T41" s="45">
        <f t="shared" si="6"/>
        <v>4</v>
      </c>
      <c r="U41" s="45">
        <f t="shared" si="10"/>
        <v>32</v>
      </c>
      <c r="V41" s="78">
        <f t="shared" si="5"/>
        <v>36</v>
      </c>
      <c r="W41" s="78">
        <f t="shared" si="12"/>
        <v>1740</v>
      </c>
      <c r="X41" s="78">
        <f t="shared" si="9"/>
        <v>300</v>
      </c>
      <c r="Y41" s="78"/>
      <c r="Z41" s="78"/>
      <c r="AA41" s="3"/>
    </row>
    <row r="42" spans="1:27" ht="36" customHeight="1" outlineLevel="1" x14ac:dyDescent="0.25">
      <c r="A42" s="668"/>
      <c r="B42" s="193">
        <f t="shared" si="2"/>
        <v>3</v>
      </c>
      <c r="C42" s="187">
        <v>14</v>
      </c>
      <c r="D42" s="78">
        <f t="shared" si="13"/>
        <v>31</v>
      </c>
      <c r="E42" s="77" t="s">
        <v>256</v>
      </c>
      <c r="F42" s="46" t="s">
        <v>255</v>
      </c>
      <c r="G42" s="45" t="s">
        <v>760</v>
      </c>
      <c r="H42" s="45"/>
      <c r="I42" s="47" t="s">
        <v>285</v>
      </c>
      <c r="J42" s="47" t="s">
        <v>291</v>
      </c>
      <c r="K42" s="603" t="s">
        <v>299</v>
      </c>
      <c r="L42" s="604"/>
      <c r="M42" s="605" t="s">
        <v>306</v>
      </c>
      <c r="N42" s="606"/>
      <c r="O42" s="549" t="s">
        <v>310</v>
      </c>
      <c r="P42" s="550"/>
      <c r="Q42" s="45">
        <v>3</v>
      </c>
      <c r="R42" s="45">
        <v>3</v>
      </c>
      <c r="S42" s="45">
        <v>-5</v>
      </c>
      <c r="T42" s="45">
        <f t="shared" si="6"/>
        <v>4</v>
      </c>
      <c r="U42" s="45">
        <f t="shared" si="10"/>
        <v>33</v>
      </c>
      <c r="V42" s="78">
        <f t="shared" si="5"/>
        <v>36</v>
      </c>
      <c r="W42" s="78">
        <f t="shared" si="12"/>
        <v>1750</v>
      </c>
      <c r="X42" s="78">
        <f t="shared" si="9"/>
        <v>310</v>
      </c>
      <c r="Y42" s="78"/>
      <c r="Z42" s="78"/>
      <c r="AA42" s="3"/>
    </row>
    <row r="43" spans="1:27" ht="36" customHeight="1" outlineLevel="1" x14ac:dyDescent="0.25">
      <c r="A43" s="668"/>
      <c r="B43" s="193">
        <f t="shared" si="2"/>
        <v>3</v>
      </c>
      <c r="C43" s="187">
        <v>15</v>
      </c>
      <c r="D43" s="78">
        <f t="shared" si="13"/>
        <v>32</v>
      </c>
      <c r="E43" s="77" t="s">
        <v>258</v>
      </c>
      <c r="F43" s="46" t="s">
        <v>257</v>
      </c>
      <c r="G43" s="45" t="s">
        <v>761</v>
      </c>
      <c r="H43" s="45"/>
      <c r="I43" s="47" t="s">
        <v>286</v>
      </c>
      <c r="J43" s="47" t="s">
        <v>292</v>
      </c>
      <c r="K43" s="603" t="s">
        <v>300</v>
      </c>
      <c r="L43" s="604"/>
      <c r="M43" s="605" t="s">
        <v>167</v>
      </c>
      <c r="N43" s="606"/>
      <c r="O43" s="549" t="s">
        <v>169</v>
      </c>
      <c r="P43" s="550"/>
      <c r="Q43" s="45">
        <v>3</v>
      </c>
      <c r="R43" s="45">
        <v>3</v>
      </c>
      <c r="S43" s="45">
        <v>-4</v>
      </c>
      <c r="T43" s="45">
        <f t="shared" si="6"/>
        <v>4</v>
      </c>
      <c r="U43" s="45">
        <f t="shared" si="10"/>
        <v>34</v>
      </c>
      <c r="V43" s="78">
        <f t="shared" si="5"/>
        <v>36</v>
      </c>
      <c r="W43" s="78">
        <f t="shared" si="12"/>
        <v>1760</v>
      </c>
      <c r="X43" s="78">
        <f t="shared" si="9"/>
        <v>320</v>
      </c>
      <c r="Y43" s="78"/>
      <c r="Z43" s="78"/>
      <c r="AA43" s="3"/>
    </row>
    <row r="44" spans="1:27" ht="36" customHeight="1" outlineLevel="1" x14ac:dyDescent="0.25">
      <c r="A44" s="668"/>
      <c r="B44" s="193">
        <f t="shared" si="2"/>
        <v>3</v>
      </c>
      <c r="C44" s="187">
        <v>16</v>
      </c>
      <c r="D44" s="78">
        <f t="shared" si="13"/>
        <v>33</v>
      </c>
      <c r="E44" s="77" t="s">
        <v>260</v>
      </c>
      <c r="F44" s="46" t="s">
        <v>259</v>
      </c>
      <c r="G44" s="45" t="s">
        <v>762</v>
      </c>
      <c r="H44" s="45"/>
      <c r="I44" s="47" t="s">
        <v>287</v>
      </c>
      <c r="J44" s="47" t="s">
        <v>293</v>
      </c>
      <c r="K44" s="603" t="s">
        <v>301</v>
      </c>
      <c r="L44" s="604"/>
      <c r="M44" s="605" t="s">
        <v>114</v>
      </c>
      <c r="N44" s="606"/>
      <c r="O44" s="549" t="s">
        <v>119</v>
      </c>
      <c r="P44" s="550"/>
      <c r="Q44" s="45">
        <v>3</v>
      </c>
      <c r="R44" s="45">
        <v>3</v>
      </c>
      <c r="S44" s="45">
        <v>-3</v>
      </c>
      <c r="T44" s="45">
        <f t="shared" si="6"/>
        <v>4</v>
      </c>
      <c r="U44" s="45">
        <f t="shared" si="10"/>
        <v>35</v>
      </c>
      <c r="V44" s="78">
        <f t="shared" si="5"/>
        <v>36</v>
      </c>
      <c r="W44" s="78">
        <f t="shared" si="12"/>
        <v>1770</v>
      </c>
      <c r="X44" s="78">
        <f t="shared" si="9"/>
        <v>330</v>
      </c>
      <c r="Y44" s="78"/>
      <c r="Z44" s="78"/>
      <c r="AA44" s="3"/>
    </row>
    <row r="45" spans="1:27" ht="36" customHeight="1" outlineLevel="1" x14ac:dyDescent="0.25">
      <c r="A45" s="668"/>
      <c r="B45" s="193">
        <f t="shared" si="2"/>
        <v>3</v>
      </c>
      <c r="C45" s="187">
        <v>17</v>
      </c>
      <c r="D45" s="78">
        <f t="shared" si="13"/>
        <v>34</v>
      </c>
      <c r="E45" s="77" t="s">
        <v>262</v>
      </c>
      <c r="F45" s="46" t="s">
        <v>261</v>
      </c>
      <c r="G45" s="45" t="s">
        <v>763</v>
      </c>
      <c r="H45" s="45"/>
      <c r="I45" s="47" t="s">
        <v>312</v>
      </c>
      <c r="J45" s="47" t="s">
        <v>311</v>
      </c>
      <c r="K45" s="603" t="s">
        <v>302</v>
      </c>
      <c r="L45" s="604"/>
      <c r="M45" s="605" t="s">
        <v>115</v>
      </c>
      <c r="N45" s="606"/>
      <c r="O45" s="549" t="s">
        <v>120</v>
      </c>
      <c r="P45" s="550"/>
      <c r="Q45" s="45">
        <v>3</v>
      </c>
      <c r="R45" s="45">
        <v>3</v>
      </c>
      <c r="S45" s="45">
        <v>-2</v>
      </c>
      <c r="T45" s="45">
        <f t="shared" si="6"/>
        <v>4</v>
      </c>
      <c r="U45" s="45">
        <f t="shared" si="10"/>
        <v>36</v>
      </c>
      <c r="V45" s="78">
        <f t="shared" si="5"/>
        <v>36</v>
      </c>
      <c r="W45" s="78">
        <f t="shared" si="12"/>
        <v>1780</v>
      </c>
      <c r="X45" s="78">
        <f t="shared" si="9"/>
        <v>340</v>
      </c>
      <c r="Y45" s="78"/>
      <c r="Z45" s="78"/>
      <c r="AA45" s="3"/>
    </row>
    <row r="46" spans="1:27" ht="36" customHeight="1" outlineLevel="1" thickBot="1" x14ac:dyDescent="0.3">
      <c r="A46" s="668"/>
      <c r="B46" s="196">
        <f t="shared" si="2"/>
        <v>3</v>
      </c>
      <c r="C46" s="190">
        <v>18</v>
      </c>
      <c r="D46" s="57">
        <f t="shared" si="13"/>
        <v>35</v>
      </c>
      <c r="E46" s="67" t="s">
        <v>264</v>
      </c>
      <c r="F46" s="58" t="s">
        <v>263</v>
      </c>
      <c r="G46" s="57" t="s">
        <v>764</v>
      </c>
      <c r="H46" s="57"/>
      <c r="I46" s="59" t="s">
        <v>313</v>
      </c>
      <c r="J46" s="59" t="s">
        <v>314</v>
      </c>
      <c r="K46" s="607" t="s">
        <v>162</v>
      </c>
      <c r="L46" s="608"/>
      <c r="M46" s="609" t="s">
        <v>116</v>
      </c>
      <c r="N46" s="610"/>
      <c r="O46" s="560" t="s">
        <v>121</v>
      </c>
      <c r="P46" s="561"/>
      <c r="Q46" s="57">
        <v>3</v>
      </c>
      <c r="R46" s="57">
        <v>3</v>
      </c>
      <c r="S46" s="57">
        <v>-1</v>
      </c>
      <c r="T46" s="57">
        <f t="shared" si="6"/>
        <v>4</v>
      </c>
      <c r="U46" s="57">
        <f t="shared" si="10"/>
        <v>37</v>
      </c>
      <c r="V46" s="57">
        <f t="shared" si="5"/>
        <v>36</v>
      </c>
      <c r="W46" s="57">
        <f t="shared" si="12"/>
        <v>1790</v>
      </c>
      <c r="X46" s="57">
        <f t="shared" si="9"/>
        <v>350</v>
      </c>
      <c r="Y46" s="57"/>
      <c r="Z46" s="57"/>
      <c r="AA46" s="3"/>
    </row>
    <row r="47" spans="1:27" ht="36" customHeight="1" thickTop="1" thickBot="1" x14ac:dyDescent="0.3">
      <c r="A47" s="668"/>
      <c r="B47" s="195">
        <f t="shared" si="2"/>
        <v>3</v>
      </c>
      <c r="C47" s="189">
        <v>1</v>
      </c>
      <c r="D47" s="166">
        <f t="shared" si="13"/>
        <v>36</v>
      </c>
      <c r="E47" s="177" t="s">
        <v>24</v>
      </c>
      <c r="F47" s="178" t="s">
        <v>265</v>
      </c>
      <c r="G47" s="166" t="s">
        <v>765</v>
      </c>
      <c r="H47" s="166"/>
      <c r="I47" s="179" t="s">
        <v>315</v>
      </c>
      <c r="J47" s="179" t="s">
        <v>39</v>
      </c>
      <c r="K47" s="617" t="s">
        <v>38</v>
      </c>
      <c r="L47" s="618"/>
      <c r="M47" s="619" t="s">
        <v>37</v>
      </c>
      <c r="N47" s="620"/>
      <c r="O47" s="629" t="s">
        <v>36</v>
      </c>
      <c r="P47" s="630"/>
      <c r="Q47" s="166">
        <v>3</v>
      </c>
      <c r="R47" s="166">
        <v>3</v>
      </c>
      <c r="S47" s="166">
        <v>0</v>
      </c>
      <c r="T47" s="166">
        <f t="shared" si="6"/>
        <v>4</v>
      </c>
      <c r="U47" s="166">
        <f t="shared" si="10"/>
        <v>38</v>
      </c>
      <c r="V47" s="166">
        <f t="shared" si="5"/>
        <v>36</v>
      </c>
      <c r="W47" s="166">
        <f t="shared" si="12"/>
        <v>1800</v>
      </c>
      <c r="X47" s="166">
        <f t="shared" si="9"/>
        <v>0</v>
      </c>
      <c r="Y47" s="166">
        <v>5</v>
      </c>
      <c r="Z47" s="166">
        <v>10</v>
      </c>
      <c r="AA47" s="3"/>
    </row>
    <row r="48" spans="1:27" ht="36" customHeight="1" outlineLevel="1" thickTop="1" x14ac:dyDescent="0.25">
      <c r="A48" s="668"/>
      <c r="B48" s="194">
        <f t="shared" si="2"/>
        <v>3</v>
      </c>
      <c r="C48" s="188">
        <v>2</v>
      </c>
      <c r="D48" s="42">
        <f t="shared" si="13"/>
        <v>37</v>
      </c>
      <c r="E48" s="66" t="s">
        <v>267</v>
      </c>
      <c r="F48" s="54" t="s">
        <v>266</v>
      </c>
      <c r="G48" s="40" t="s">
        <v>766</v>
      </c>
      <c r="H48" s="40"/>
      <c r="I48" s="41" t="s">
        <v>316</v>
      </c>
      <c r="J48" s="41" t="s">
        <v>150</v>
      </c>
      <c r="K48" s="595" t="s">
        <v>142</v>
      </c>
      <c r="L48" s="596"/>
      <c r="M48" s="597" t="s">
        <v>134</v>
      </c>
      <c r="N48" s="598"/>
      <c r="O48" s="623" t="s">
        <v>111</v>
      </c>
      <c r="P48" s="624"/>
      <c r="Q48" s="40">
        <v>3</v>
      </c>
      <c r="R48" s="40">
        <v>3</v>
      </c>
      <c r="S48" s="40">
        <v>1</v>
      </c>
      <c r="T48" s="40">
        <f t="shared" si="6"/>
        <v>4</v>
      </c>
      <c r="U48" s="40">
        <f t="shared" si="10"/>
        <v>39</v>
      </c>
      <c r="V48" s="42">
        <f t="shared" si="5"/>
        <v>36</v>
      </c>
      <c r="W48" s="42">
        <f t="shared" si="12"/>
        <v>1810</v>
      </c>
      <c r="X48" s="42">
        <f t="shared" si="9"/>
        <v>10</v>
      </c>
      <c r="Y48" s="42"/>
      <c r="Z48" s="42"/>
      <c r="AA48" s="3"/>
    </row>
    <row r="49" spans="1:27" ht="36" customHeight="1" outlineLevel="1" x14ac:dyDescent="0.25">
      <c r="A49" s="668"/>
      <c r="B49" s="193">
        <f t="shared" si="2"/>
        <v>3</v>
      </c>
      <c r="C49" s="187">
        <v>3</v>
      </c>
      <c r="D49" s="78">
        <f t="shared" si="13"/>
        <v>38</v>
      </c>
      <c r="E49" s="77" t="s">
        <v>269</v>
      </c>
      <c r="F49" s="46" t="s">
        <v>268</v>
      </c>
      <c r="G49" s="45" t="s">
        <v>767</v>
      </c>
      <c r="H49" s="45"/>
      <c r="I49" s="47" t="s">
        <v>317</v>
      </c>
      <c r="J49" s="47" t="s">
        <v>184</v>
      </c>
      <c r="K49" s="603" t="s">
        <v>143</v>
      </c>
      <c r="L49" s="604"/>
      <c r="M49" s="605" t="s">
        <v>132</v>
      </c>
      <c r="N49" s="606"/>
      <c r="O49" s="549" t="s">
        <v>112</v>
      </c>
      <c r="P49" s="550"/>
      <c r="Q49" s="45">
        <v>3</v>
      </c>
      <c r="R49" s="45">
        <v>3</v>
      </c>
      <c r="S49" s="45">
        <v>2</v>
      </c>
      <c r="T49" s="45">
        <f t="shared" si="6"/>
        <v>4</v>
      </c>
      <c r="U49" s="45">
        <f t="shared" si="10"/>
        <v>40</v>
      </c>
      <c r="V49" s="78">
        <f t="shared" si="5"/>
        <v>36</v>
      </c>
      <c r="W49" s="78">
        <f t="shared" si="12"/>
        <v>1820</v>
      </c>
      <c r="X49" s="78">
        <f t="shared" si="9"/>
        <v>20</v>
      </c>
      <c r="Y49" s="78"/>
      <c r="Z49" s="78"/>
      <c r="AA49" s="3"/>
    </row>
    <row r="50" spans="1:27" ht="36" customHeight="1" outlineLevel="1" x14ac:dyDescent="0.25">
      <c r="A50" s="668"/>
      <c r="B50" s="193">
        <f t="shared" si="2"/>
        <v>3</v>
      </c>
      <c r="C50" s="187">
        <v>4</v>
      </c>
      <c r="D50" s="78">
        <f t="shared" si="13"/>
        <v>39</v>
      </c>
      <c r="E50" s="77" t="s">
        <v>271</v>
      </c>
      <c r="F50" s="46" t="s">
        <v>270</v>
      </c>
      <c r="G50" s="45" t="s">
        <v>768</v>
      </c>
      <c r="H50" s="45"/>
      <c r="I50" s="47" t="s">
        <v>318</v>
      </c>
      <c r="J50" s="47" t="s">
        <v>185</v>
      </c>
      <c r="K50" s="603" t="s">
        <v>144</v>
      </c>
      <c r="L50" s="604"/>
      <c r="M50" s="605" t="s">
        <v>190</v>
      </c>
      <c r="N50" s="606"/>
      <c r="O50" s="549" t="s">
        <v>113</v>
      </c>
      <c r="P50" s="550"/>
      <c r="Q50" s="45">
        <v>3</v>
      </c>
      <c r="R50" s="45">
        <v>3</v>
      </c>
      <c r="S50" s="45">
        <v>3</v>
      </c>
      <c r="T50" s="45">
        <f t="shared" si="6"/>
        <v>4</v>
      </c>
      <c r="U50" s="45">
        <f t="shared" si="10"/>
        <v>41</v>
      </c>
      <c r="V50" s="78">
        <f t="shared" si="5"/>
        <v>36</v>
      </c>
      <c r="W50" s="78">
        <f t="shared" si="12"/>
        <v>1830</v>
      </c>
      <c r="X50" s="78">
        <f t="shared" si="9"/>
        <v>30</v>
      </c>
      <c r="Y50" s="78"/>
      <c r="Z50" s="78"/>
      <c r="AA50" s="3"/>
    </row>
    <row r="51" spans="1:27" ht="36" customHeight="1" outlineLevel="1" x14ac:dyDescent="0.25">
      <c r="A51" s="668"/>
      <c r="B51" s="193">
        <f t="shared" si="2"/>
        <v>3</v>
      </c>
      <c r="C51" s="187">
        <v>5</v>
      </c>
      <c r="D51" s="78">
        <f t="shared" si="13"/>
        <v>40</v>
      </c>
      <c r="E51" s="77" t="s">
        <v>273</v>
      </c>
      <c r="F51" s="46" t="s">
        <v>272</v>
      </c>
      <c r="G51" s="45" t="s">
        <v>769</v>
      </c>
      <c r="H51" s="45"/>
      <c r="I51" s="47" t="s">
        <v>319</v>
      </c>
      <c r="J51" s="47" t="s">
        <v>186</v>
      </c>
      <c r="K51" s="603" t="s">
        <v>145</v>
      </c>
      <c r="L51" s="604"/>
      <c r="M51" s="605" t="s">
        <v>191</v>
      </c>
      <c r="N51" s="606"/>
      <c r="O51" s="549" t="s">
        <v>166</v>
      </c>
      <c r="P51" s="550"/>
      <c r="Q51" s="45">
        <v>3</v>
      </c>
      <c r="R51" s="45">
        <v>3</v>
      </c>
      <c r="S51" s="45">
        <v>4</v>
      </c>
      <c r="T51" s="45">
        <f t="shared" si="6"/>
        <v>4</v>
      </c>
      <c r="U51" s="45">
        <f t="shared" si="10"/>
        <v>42</v>
      </c>
      <c r="V51" s="78">
        <f t="shared" si="5"/>
        <v>36</v>
      </c>
      <c r="W51" s="78">
        <f t="shared" si="12"/>
        <v>1840</v>
      </c>
      <c r="X51" s="78">
        <f t="shared" si="9"/>
        <v>40</v>
      </c>
      <c r="Y51" s="78"/>
      <c r="Z51" s="78"/>
      <c r="AA51" s="3"/>
    </row>
    <row r="52" spans="1:27" ht="36" customHeight="1" outlineLevel="1" x14ac:dyDescent="0.25">
      <c r="A52" s="668"/>
      <c r="B52" s="193">
        <f t="shared" si="2"/>
        <v>3</v>
      </c>
      <c r="C52" s="187">
        <v>6</v>
      </c>
      <c r="D52" s="78">
        <f t="shared" si="13"/>
        <v>41</v>
      </c>
      <c r="E52" s="77" t="s">
        <v>275</v>
      </c>
      <c r="F52" s="46" t="s">
        <v>274</v>
      </c>
      <c r="G52" s="45" t="s">
        <v>770</v>
      </c>
      <c r="H52" s="45"/>
      <c r="I52" s="47" t="s">
        <v>323</v>
      </c>
      <c r="J52" s="47" t="s">
        <v>187</v>
      </c>
      <c r="K52" s="603" t="s">
        <v>146</v>
      </c>
      <c r="L52" s="604"/>
      <c r="M52" s="605" t="s">
        <v>239</v>
      </c>
      <c r="N52" s="606"/>
      <c r="O52" s="549" t="s">
        <v>243</v>
      </c>
      <c r="P52" s="550"/>
      <c r="Q52" s="45">
        <v>3</v>
      </c>
      <c r="R52" s="45">
        <v>3</v>
      </c>
      <c r="S52" s="45">
        <v>5</v>
      </c>
      <c r="T52" s="45">
        <f t="shared" si="6"/>
        <v>4</v>
      </c>
      <c r="U52" s="45">
        <f t="shared" si="10"/>
        <v>43</v>
      </c>
      <c r="V52" s="78">
        <f t="shared" si="5"/>
        <v>36</v>
      </c>
      <c r="W52" s="78">
        <f t="shared" si="12"/>
        <v>1850</v>
      </c>
      <c r="X52" s="78">
        <f t="shared" si="9"/>
        <v>50</v>
      </c>
      <c r="Y52" s="78"/>
      <c r="Z52" s="78"/>
      <c r="AA52" s="3"/>
    </row>
    <row r="53" spans="1:27" ht="36" customHeight="1" outlineLevel="1" x14ac:dyDescent="0.25">
      <c r="A53" s="668"/>
      <c r="B53" s="193">
        <f t="shared" si="2"/>
        <v>3</v>
      </c>
      <c r="C53" s="187">
        <v>7</v>
      </c>
      <c r="D53" s="78">
        <f t="shared" si="13"/>
        <v>42</v>
      </c>
      <c r="E53" s="77" t="s">
        <v>277</v>
      </c>
      <c r="F53" s="46" t="s">
        <v>276</v>
      </c>
      <c r="G53" s="45" t="s">
        <v>771</v>
      </c>
      <c r="H53" s="45"/>
      <c r="I53" s="47" t="s">
        <v>324</v>
      </c>
      <c r="J53" s="47" t="s">
        <v>188</v>
      </c>
      <c r="K53" s="603" t="s">
        <v>147</v>
      </c>
      <c r="L53" s="604"/>
      <c r="M53" s="605" t="s">
        <v>240</v>
      </c>
      <c r="N53" s="606"/>
      <c r="O53" s="549" t="s">
        <v>244</v>
      </c>
      <c r="P53" s="550"/>
      <c r="Q53" s="45">
        <v>3</v>
      </c>
      <c r="R53" s="45">
        <v>3</v>
      </c>
      <c r="S53" s="45">
        <v>6</v>
      </c>
      <c r="T53" s="45">
        <f t="shared" si="6"/>
        <v>4</v>
      </c>
      <c r="U53" s="45">
        <f t="shared" si="10"/>
        <v>44</v>
      </c>
      <c r="V53" s="78">
        <f t="shared" si="5"/>
        <v>36</v>
      </c>
      <c r="W53" s="78">
        <f t="shared" si="12"/>
        <v>1860</v>
      </c>
      <c r="X53" s="78">
        <f t="shared" si="9"/>
        <v>60</v>
      </c>
      <c r="Y53" s="78"/>
      <c r="Z53" s="78"/>
      <c r="AA53" s="3"/>
    </row>
    <row r="54" spans="1:27" ht="36" customHeight="1" outlineLevel="1" x14ac:dyDescent="0.25">
      <c r="A54" s="668"/>
      <c r="B54" s="193">
        <f t="shared" si="2"/>
        <v>3</v>
      </c>
      <c r="C54" s="187">
        <v>8</v>
      </c>
      <c r="D54" s="78">
        <f t="shared" si="13"/>
        <v>43</v>
      </c>
      <c r="E54" s="68" t="s">
        <v>279</v>
      </c>
      <c r="F54" s="60" t="s">
        <v>278</v>
      </c>
      <c r="G54" s="45" t="s">
        <v>772</v>
      </c>
      <c r="H54" s="45"/>
      <c r="I54" s="47" t="s">
        <v>325</v>
      </c>
      <c r="J54" s="47" t="s">
        <v>189</v>
      </c>
      <c r="K54" s="603" t="s">
        <v>148</v>
      </c>
      <c r="L54" s="604"/>
      <c r="M54" s="605" t="s">
        <v>241</v>
      </c>
      <c r="N54" s="606"/>
      <c r="O54" s="549" t="s">
        <v>245</v>
      </c>
      <c r="P54" s="550"/>
      <c r="Q54" s="45">
        <v>3</v>
      </c>
      <c r="R54" s="45">
        <v>3</v>
      </c>
      <c r="S54" s="45">
        <v>7</v>
      </c>
      <c r="T54" s="45">
        <f t="shared" si="6"/>
        <v>4</v>
      </c>
      <c r="U54" s="45">
        <f t="shared" si="10"/>
        <v>45</v>
      </c>
      <c r="V54" s="78">
        <f t="shared" si="5"/>
        <v>36</v>
      </c>
      <c r="W54" s="78">
        <f t="shared" si="12"/>
        <v>1870</v>
      </c>
      <c r="X54" s="78">
        <f t="shared" si="9"/>
        <v>70</v>
      </c>
      <c r="Y54" s="78"/>
      <c r="Z54" s="78"/>
      <c r="AA54" s="3"/>
    </row>
    <row r="55" spans="1:27" ht="36" customHeight="1" outlineLevel="1" x14ac:dyDescent="0.25">
      <c r="A55" s="668"/>
      <c r="B55" s="193">
        <f t="shared" si="2"/>
        <v>3</v>
      </c>
      <c r="C55" s="187">
        <v>9</v>
      </c>
      <c r="D55" s="78">
        <f t="shared" si="13"/>
        <v>44</v>
      </c>
      <c r="E55" s="77" t="s">
        <v>281</v>
      </c>
      <c r="F55" s="46" t="s">
        <v>280</v>
      </c>
      <c r="G55" s="45" t="s">
        <v>773</v>
      </c>
      <c r="H55" s="45"/>
      <c r="I55" s="47" t="s">
        <v>326</v>
      </c>
      <c r="J55" s="47" t="s">
        <v>218</v>
      </c>
      <c r="K55" s="603" t="s">
        <v>149</v>
      </c>
      <c r="L55" s="604"/>
      <c r="M55" s="605" t="s">
        <v>242</v>
      </c>
      <c r="N55" s="606"/>
      <c r="O55" s="549" t="s">
        <v>246</v>
      </c>
      <c r="P55" s="550"/>
      <c r="Q55" s="45">
        <v>3</v>
      </c>
      <c r="R55" s="45">
        <v>3</v>
      </c>
      <c r="S55" s="45">
        <v>8</v>
      </c>
      <c r="T55" s="45">
        <f t="shared" si="6"/>
        <v>4</v>
      </c>
      <c r="U55" s="45">
        <f t="shared" si="10"/>
        <v>46</v>
      </c>
      <c r="V55" s="78">
        <f t="shared" si="5"/>
        <v>36</v>
      </c>
      <c r="W55" s="78">
        <f t="shared" si="12"/>
        <v>1880</v>
      </c>
      <c r="X55" s="78">
        <f t="shared" si="9"/>
        <v>80</v>
      </c>
      <c r="Y55" s="78"/>
      <c r="Z55" s="78"/>
      <c r="AA55" s="3"/>
    </row>
    <row r="56" spans="1:27" ht="18" customHeight="1" outlineLevel="1" x14ac:dyDescent="0.25">
      <c r="A56" s="668"/>
      <c r="B56" s="558">
        <f t="shared" si="2"/>
        <v>3</v>
      </c>
      <c r="C56" s="625">
        <v>10</v>
      </c>
      <c r="D56" s="569">
        <f t="shared" si="13"/>
        <v>45</v>
      </c>
      <c r="E56" s="626" t="s">
        <v>321</v>
      </c>
      <c r="F56" s="627" t="s">
        <v>320</v>
      </c>
      <c r="G56" s="569" t="s">
        <v>774</v>
      </c>
      <c r="H56" s="569"/>
      <c r="I56" s="628" t="s">
        <v>327</v>
      </c>
      <c r="J56" s="39" t="s">
        <v>236</v>
      </c>
      <c r="K56" s="595" t="s">
        <v>237</v>
      </c>
      <c r="L56" s="596"/>
      <c r="M56" s="597" t="s">
        <v>234</v>
      </c>
      <c r="N56" s="598"/>
      <c r="O56" s="595" t="s">
        <v>231</v>
      </c>
      <c r="P56" s="596"/>
      <c r="Q56" s="44">
        <v>3</v>
      </c>
      <c r="R56" s="44">
        <v>3</v>
      </c>
      <c r="S56" s="44">
        <v>9</v>
      </c>
      <c r="T56" s="63">
        <f t="shared" si="6"/>
        <v>4</v>
      </c>
      <c r="U56" s="44">
        <f t="shared" si="10"/>
        <v>47</v>
      </c>
      <c r="V56" s="551">
        <f t="shared" si="5"/>
        <v>36</v>
      </c>
      <c r="W56" s="551">
        <f t="shared" si="12"/>
        <v>1890</v>
      </c>
      <c r="X56" s="551">
        <f t="shared" si="9"/>
        <v>90</v>
      </c>
      <c r="Y56" s="551"/>
      <c r="Z56" s="551"/>
      <c r="AA56" s="3"/>
    </row>
    <row r="57" spans="1:27" s="38" customFormat="1" ht="18" customHeight="1" outlineLevel="1" x14ac:dyDescent="0.25">
      <c r="A57" s="668"/>
      <c r="B57" s="559">
        <f t="shared" si="2"/>
        <v>3</v>
      </c>
      <c r="C57" s="625"/>
      <c r="D57" s="569"/>
      <c r="E57" s="626"/>
      <c r="F57" s="627"/>
      <c r="G57" s="569"/>
      <c r="H57" s="569"/>
      <c r="I57" s="628"/>
      <c r="J57" s="51" t="s">
        <v>322</v>
      </c>
      <c r="K57" s="547" t="s">
        <v>238</v>
      </c>
      <c r="L57" s="548"/>
      <c r="M57" s="611" t="s">
        <v>235</v>
      </c>
      <c r="N57" s="612"/>
      <c r="O57" s="547" t="s">
        <v>232</v>
      </c>
      <c r="P57" s="548"/>
      <c r="Q57" s="52">
        <v>4</v>
      </c>
      <c r="R57" s="52">
        <v>3</v>
      </c>
      <c r="S57" s="52">
        <v>-9</v>
      </c>
      <c r="T57" s="52">
        <f t="shared" si="6"/>
        <v>5</v>
      </c>
      <c r="U57" s="52">
        <f t="shared" si="10"/>
        <v>47</v>
      </c>
      <c r="V57" s="552">
        <f t="shared" si="5"/>
        <v>9</v>
      </c>
      <c r="W57" s="552">
        <f t="shared" si="12"/>
        <v>1900</v>
      </c>
      <c r="X57" s="552">
        <f t="shared" si="9"/>
        <v>100</v>
      </c>
      <c r="Y57" s="552"/>
      <c r="Z57" s="552"/>
      <c r="AA57" s="258"/>
    </row>
    <row r="58" spans="1:27" s="38" customFormat="1" ht="36" customHeight="1" outlineLevel="1" x14ac:dyDescent="0.25">
      <c r="A58" s="668"/>
      <c r="B58" s="193">
        <f t="shared" si="2"/>
        <v>3</v>
      </c>
      <c r="C58" s="187">
        <v>11</v>
      </c>
      <c r="D58" s="78">
        <f t="shared" si="13"/>
        <v>46</v>
      </c>
      <c r="E58" s="77" t="s">
        <v>352</v>
      </c>
      <c r="F58" s="46" t="s">
        <v>328</v>
      </c>
      <c r="G58" s="45" t="s">
        <v>775</v>
      </c>
      <c r="H58" s="45"/>
      <c r="I58" s="47" t="s">
        <v>371</v>
      </c>
      <c r="J58" s="47" t="s">
        <v>379</v>
      </c>
      <c r="K58" s="603" t="s">
        <v>388</v>
      </c>
      <c r="L58" s="604"/>
      <c r="M58" s="605" t="s">
        <v>296</v>
      </c>
      <c r="N58" s="606"/>
      <c r="O58" s="549" t="s">
        <v>303</v>
      </c>
      <c r="P58" s="550"/>
      <c r="Q58" s="45">
        <v>4</v>
      </c>
      <c r="R58" s="45">
        <v>3</v>
      </c>
      <c r="S58" s="45">
        <v>-8</v>
      </c>
      <c r="T58" s="45">
        <f t="shared" si="6"/>
        <v>5</v>
      </c>
      <c r="U58" s="45">
        <f t="shared" si="10"/>
        <v>48</v>
      </c>
      <c r="V58" s="78">
        <f t="shared" si="5"/>
        <v>54</v>
      </c>
      <c r="W58" s="78">
        <f>W56+90/9</f>
        <v>1900</v>
      </c>
      <c r="X58" s="78">
        <f t="shared" si="9"/>
        <v>100</v>
      </c>
      <c r="Y58" s="78"/>
      <c r="Z58" s="78"/>
      <c r="AA58" s="258"/>
    </row>
    <row r="59" spans="1:27" ht="36" customHeight="1" outlineLevel="1" x14ac:dyDescent="0.25">
      <c r="A59" s="668"/>
      <c r="B59" s="193">
        <f t="shared" si="2"/>
        <v>3</v>
      </c>
      <c r="C59" s="187">
        <v>12</v>
      </c>
      <c r="D59" s="78">
        <f t="shared" si="13"/>
        <v>47</v>
      </c>
      <c r="E59" s="77" t="s">
        <v>353</v>
      </c>
      <c r="F59" s="46" t="s">
        <v>329</v>
      </c>
      <c r="G59" s="45" t="s">
        <v>776</v>
      </c>
      <c r="H59" s="45"/>
      <c r="I59" s="47" t="s">
        <v>372</v>
      </c>
      <c r="J59" s="47" t="s">
        <v>380</v>
      </c>
      <c r="K59" s="603" t="s">
        <v>389</v>
      </c>
      <c r="L59" s="604"/>
      <c r="M59" s="605" t="s">
        <v>297</v>
      </c>
      <c r="N59" s="606"/>
      <c r="O59" s="549" t="s">
        <v>304</v>
      </c>
      <c r="P59" s="550"/>
      <c r="Q59" s="45">
        <v>4</v>
      </c>
      <c r="R59" s="45">
        <v>3</v>
      </c>
      <c r="S59" s="45">
        <v>-7</v>
      </c>
      <c r="T59" s="45">
        <f t="shared" si="6"/>
        <v>5</v>
      </c>
      <c r="U59" s="45">
        <f t="shared" si="10"/>
        <v>49</v>
      </c>
      <c r="V59" s="78">
        <f t="shared" si="5"/>
        <v>54</v>
      </c>
      <c r="W59" s="78">
        <f t="shared" si="12"/>
        <v>1910</v>
      </c>
      <c r="X59" s="78">
        <f t="shared" si="9"/>
        <v>110</v>
      </c>
      <c r="Y59" s="78"/>
      <c r="Z59" s="78"/>
      <c r="AA59" s="3"/>
    </row>
    <row r="60" spans="1:27" ht="36" customHeight="1" outlineLevel="1" x14ac:dyDescent="0.25">
      <c r="A60" s="668"/>
      <c r="B60" s="193">
        <f t="shared" si="2"/>
        <v>3</v>
      </c>
      <c r="C60" s="187">
        <v>13</v>
      </c>
      <c r="D60" s="78">
        <f t="shared" si="13"/>
        <v>48</v>
      </c>
      <c r="E60" s="77" t="s">
        <v>354</v>
      </c>
      <c r="F60" s="46" t="s">
        <v>330</v>
      </c>
      <c r="G60" s="45" t="s">
        <v>777</v>
      </c>
      <c r="H60" s="45"/>
      <c r="I60" s="47" t="s">
        <v>373</v>
      </c>
      <c r="J60" s="47" t="s">
        <v>381</v>
      </c>
      <c r="K60" s="603" t="s">
        <v>390</v>
      </c>
      <c r="L60" s="604"/>
      <c r="M60" s="605" t="s">
        <v>298</v>
      </c>
      <c r="N60" s="606"/>
      <c r="O60" s="549" t="s">
        <v>305</v>
      </c>
      <c r="P60" s="550"/>
      <c r="Q60" s="45">
        <v>4</v>
      </c>
      <c r="R60" s="45">
        <v>3</v>
      </c>
      <c r="S60" s="45">
        <v>-6</v>
      </c>
      <c r="T60" s="45">
        <f t="shared" si="6"/>
        <v>5</v>
      </c>
      <c r="U60" s="45">
        <f t="shared" si="10"/>
        <v>50</v>
      </c>
      <c r="V60" s="78">
        <f t="shared" si="5"/>
        <v>54</v>
      </c>
      <c r="W60" s="78">
        <f t="shared" si="12"/>
        <v>1920</v>
      </c>
      <c r="X60" s="78">
        <f t="shared" si="9"/>
        <v>120</v>
      </c>
      <c r="Y60" s="78"/>
      <c r="Z60" s="78"/>
      <c r="AA60" s="3"/>
    </row>
    <row r="61" spans="1:27" ht="36" customHeight="1" outlineLevel="1" x14ac:dyDescent="0.25">
      <c r="A61" s="668"/>
      <c r="B61" s="193">
        <f t="shared" si="2"/>
        <v>3</v>
      </c>
      <c r="C61" s="187">
        <v>14</v>
      </c>
      <c r="D61" s="78">
        <f t="shared" si="13"/>
        <v>49</v>
      </c>
      <c r="E61" s="77" t="s">
        <v>355</v>
      </c>
      <c r="F61" s="46" t="s">
        <v>331</v>
      </c>
      <c r="G61" s="45" t="s">
        <v>778</v>
      </c>
      <c r="H61" s="45"/>
      <c r="I61" s="47" t="s">
        <v>374</v>
      </c>
      <c r="J61" s="47" t="s">
        <v>382</v>
      </c>
      <c r="K61" s="603" t="s">
        <v>391</v>
      </c>
      <c r="L61" s="604"/>
      <c r="M61" s="605" t="s">
        <v>299</v>
      </c>
      <c r="N61" s="606"/>
      <c r="O61" s="549" t="s">
        <v>306</v>
      </c>
      <c r="P61" s="550"/>
      <c r="Q61" s="45">
        <v>4</v>
      </c>
      <c r="R61" s="45">
        <v>3</v>
      </c>
      <c r="S61" s="45">
        <v>-5</v>
      </c>
      <c r="T61" s="45">
        <f t="shared" si="6"/>
        <v>5</v>
      </c>
      <c r="U61" s="45">
        <f t="shared" si="10"/>
        <v>51</v>
      </c>
      <c r="V61" s="78">
        <f t="shared" si="5"/>
        <v>54</v>
      </c>
      <c r="W61" s="78">
        <f t="shared" si="12"/>
        <v>1930</v>
      </c>
      <c r="X61" s="78">
        <f t="shared" si="9"/>
        <v>130</v>
      </c>
      <c r="Y61" s="78"/>
      <c r="Z61" s="78"/>
      <c r="AA61" s="3"/>
    </row>
    <row r="62" spans="1:27" ht="36" customHeight="1" outlineLevel="1" x14ac:dyDescent="0.25">
      <c r="A62" s="668"/>
      <c r="B62" s="193">
        <f t="shared" si="2"/>
        <v>3</v>
      </c>
      <c r="C62" s="187">
        <v>15</v>
      </c>
      <c r="D62" s="78">
        <f t="shared" si="13"/>
        <v>50</v>
      </c>
      <c r="E62" s="77" t="s">
        <v>356</v>
      </c>
      <c r="F62" s="46" t="s">
        <v>332</v>
      </c>
      <c r="G62" s="45" t="s">
        <v>779</v>
      </c>
      <c r="H62" s="45"/>
      <c r="I62" s="47" t="s">
        <v>375</v>
      </c>
      <c r="J62" s="47" t="s">
        <v>383</v>
      </c>
      <c r="K62" s="603" t="s">
        <v>392</v>
      </c>
      <c r="L62" s="604"/>
      <c r="M62" s="605" t="s">
        <v>300</v>
      </c>
      <c r="N62" s="606"/>
      <c r="O62" s="549" t="s">
        <v>167</v>
      </c>
      <c r="P62" s="550"/>
      <c r="Q62" s="45">
        <v>4</v>
      </c>
      <c r="R62" s="45">
        <v>3</v>
      </c>
      <c r="S62" s="45">
        <v>-4</v>
      </c>
      <c r="T62" s="45">
        <f t="shared" si="6"/>
        <v>5</v>
      </c>
      <c r="U62" s="45">
        <f t="shared" si="10"/>
        <v>52</v>
      </c>
      <c r="V62" s="78">
        <f t="shared" si="5"/>
        <v>54</v>
      </c>
      <c r="W62" s="78">
        <f t="shared" si="12"/>
        <v>1940</v>
      </c>
      <c r="X62" s="78">
        <f t="shared" si="9"/>
        <v>140</v>
      </c>
      <c r="Y62" s="78"/>
      <c r="Z62" s="78"/>
      <c r="AA62" s="3"/>
    </row>
    <row r="63" spans="1:27" ht="36" customHeight="1" outlineLevel="1" x14ac:dyDescent="0.25">
      <c r="A63" s="668"/>
      <c r="B63" s="193">
        <f t="shared" si="2"/>
        <v>3</v>
      </c>
      <c r="C63" s="187">
        <v>16</v>
      </c>
      <c r="D63" s="78">
        <f t="shared" si="13"/>
        <v>51</v>
      </c>
      <c r="E63" s="77" t="s">
        <v>357</v>
      </c>
      <c r="F63" s="46" t="s">
        <v>333</v>
      </c>
      <c r="G63" s="45" t="s">
        <v>780</v>
      </c>
      <c r="H63" s="45"/>
      <c r="I63" s="47" t="s">
        <v>376</v>
      </c>
      <c r="J63" s="47" t="s">
        <v>384</v>
      </c>
      <c r="K63" s="603" t="s">
        <v>393</v>
      </c>
      <c r="L63" s="604"/>
      <c r="M63" s="605" t="s">
        <v>301</v>
      </c>
      <c r="N63" s="606"/>
      <c r="O63" s="549" t="s">
        <v>114</v>
      </c>
      <c r="P63" s="550"/>
      <c r="Q63" s="45">
        <v>4</v>
      </c>
      <c r="R63" s="45">
        <v>3</v>
      </c>
      <c r="S63" s="45">
        <v>-3</v>
      </c>
      <c r="T63" s="45">
        <f t="shared" si="6"/>
        <v>5</v>
      </c>
      <c r="U63" s="45">
        <f t="shared" si="10"/>
        <v>53</v>
      </c>
      <c r="V63" s="78">
        <f t="shared" si="5"/>
        <v>54</v>
      </c>
      <c r="W63" s="78">
        <f t="shared" si="12"/>
        <v>1950</v>
      </c>
      <c r="X63" s="78">
        <f t="shared" si="9"/>
        <v>150</v>
      </c>
      <c r="Y63" s="78"/>
      <c r="Z63" s="78"/>
      <c r="AA63" s="3"/>
    </row>
    <row r="64" spans="1:27" ht="36" customHeight="1" outlineLevel="1" x14ac:dyDescent="0.25">
      <c r="A64" s="668"/>
      <c r="B64" s="193">
        <f t="shared" si="2"/>
        <v>3</v>
      </c>
      <c r="C64" s="187">
        <v>17</v>
      </c>
      <c r="D64" s="78">
        <f t="shared" si="13"/>
        <v>52</v>
      </c>
      <c r="E64" s="77" t="s">
        <v>358</v>
      </c>
      <c r="F64" s="46" t="s">
        <v>334</v>
      </c>
      <c r="G64" s="45" t="s">
        <v>781</v>
      </c>
      <c r="H64" s="45"/>
      <c r="I64" s="47" t="s">
        <v>377</v>
      </c>
      <c r="J64" s="47" t="s">
        <v>385</v>
      </c>
      <c r="K64" s="603" t="s">
        <v>394</v>
      </c>
      <c r="L64" s="604"/>
      <c r="M64" s="605" t="s">
        <v>302</v>
      </c>
      <c r="N64" s="606"/>
      <c r="O64" s="549" t="s">
        <v>115</v>
      </c>
      <c r="P64" s="550"/>
      <c r="Q64" s="45">
        <v>4</v>
      </c>
      <c r="R64" s="45">
        <v>3</v>
      </c>
      <c r="S64" s="45">
        <v>-2</v>
      </c>
      <c r="T64" s="45">
        <f t="shared" si="6"/>
        <v>5</v>
      </c>
      <c r="U64" s="45">
        <f t="shared" si="10"/>
        <v>54</v>
      </c>
      <c r="V64" s="78">
        <f t="shared" si="5"/>
        <v>54</v>
      </c>
      <c r="W64" s="78">
        <f t="shared" si="12"/>
        <v>1960</v>
      </c>
      <c r="X64" s="78">
        <f t="shared" si="9"/>
        <v>160</v>
      </c>
      <c r="Y64" s="78"/>
      <c r="Z64" s="78"/>
      <c r="AA64" s="3"/>
    </row>
    <row r="65" spans="1:27" ht="36" customHeight="1" outlineLevel="1" thickBot="1" x14ac:dyDescent="0.3">
      <c r="A65" s="669"/>
      <c r="B65" s="194">
        <f t="shared" si="2"/>
        <v>3</v>
      </c>
      <c r="C65" s="188">
        <v>18</v>
      </c>
      <c r="D65" s="42">
        <f t="shared" si="13"/>
        <v>53</v>
      </c>
      <c r="E65" s="66" t="s">
        <v>359</v>
      </c>
      <c r="F65" s="54" t="s">
        <v>335</v>
      </c>
      <c r="G65" s="42" t="s">
        <v>782</v>
      </c>
      <c r="H65" s="42"/>
      <c r="I65" s="93" t="s">
        <v>378</v>
      </c>
      <c r="J65" s="93" t="s">
        <v>386</v>
      </c>
      <c r="K65" s="595" t="s">
        <v>395</v>
      </c>
      <c r="L65" s="596"/>
      <c r="M65" s="597" t="s">
        <v>162</v>
      </c>
      <c r="N65" s="598"/>
      <c r="O65" s="560" t="s">
        <v>116</v>
      </c>
      <c r="P65" s="561"/>
      <c r="Q65" s="42">
        <v>4</v>
      </c>
      <c r="R65" s="42">
        <v>3</v>
      </c>
      <c r="S65" s="42">
        <v>-1</v>
      </c>
      <c r="T65" s="42">
        <f t="shared" si="6"/>
        <v>5</v>
      </c>
      <c r="U65" s="42">
        <f t="shared" si="10"/>
        <v>55</v>
      </c>
      <c r="V65" s="42">
        <f t="shared" si="5"/>
        <v>54</v>
      </c>
      <c r="W65" s="42">
        <f t="shared" si="12"/>
        <v>1970</v>
      </c>
      <c r="X65" s="42">
        <f t="shared" si="9"/>
        <v>170</v>
      </c>
      <c r="Y65" s="42"/>
      <c r="Z65" s="42"/>
      <c r="AA65" s="3"/>
    </row>
    <row r="66" spans="1:27" ht="36" customHeight="1" thickTop="1" thickBot="1" x14ac:dyDescent="0.3">
      <c r="A66" s="490" t="s">
        <v>728</v>
      </c>
      <c r="B66" s="195">
        <f t="shared" si="2"/>
        <v>4</v>
      </c>
      <c r="C66" s="189">
        <v>1</v>
      </c>
      <c r="D66" s="166">
        <f t="shared" si="13"/>
        <v>54</v>
      </c>
      <c r="E66" s="180" t="s">
        <v>25</v>
      </c>
      <c r="F66" s="181" t="s">
        <v>336</v>
      </c>
      <c r="G66" s="166" t="s">
        <v>783</v>
      </c>
      <c r="H66" s="166"/>
      <c r="I66" s="179" t="s">
        <v>387</v>
      </c>
      <c r="J66" s="179" t="s">
        <v>40</v>
      </c>
      <c r="K66" s="617" t="s">
        <v>39</v>
      </c>
      <c r="L66" s="618"/>
      <c r="M66" s="619" t="s">
        <v>38</v>
      </c>
      <c r="N66" s="620"/>
      <c r="O66" s="621" t="s">
        <v>37</v>
      </c>
      <c r="P66" s="622"/>
      <c r="Q66" s="166">
        <v>4</v>
      </c>
      <c r="R66" s="166">
        <v>3</v>
      </c>
      <c r="S66" s="166">
        <v>0</v>
      </c>
      <c r="T66" s="166">
        <f t="shared" si="6"/>
        <v>5</v>
      </c>
      <c r="U66" s="166">
        <f t="shared" si="10"/>
        <v>56</v>
      </c>
      <c r="V66" s="166">
        <f t="shared" si="5"/>
        <v>54</v>
      </c>
      <c r="W66" s="166">
        <f t="shared" si="12"/>
        <v>1980</v>
      </c>
      <c r="X66" s="166">
        <f t="shared" si="9"/>
        <v>180</v>
      </c>
      <c r="Y66" s="166">
        <v>6</v>
      </c>
      <c r="Z66" s="166">
        <v>12</v>
      </c>
      <c r="AA66" s="3"/>
    </row>
    <row r="67" spans="1:27" ht="36" customHeight="1" outlineLevel="1" thickTop="1" x14ac:dyDescent="0.25">
      <c r="A67" s="668"/>
      <c r="B67" s="194">
        <f t="shared" si="2"/>
        <v>4</v>
      </c>
      <c r="C67" s="188">
        <v>2</v>
      </c>
      <c r="D67" s="42">
        <f t="shared" si="13"/>
        <v>55</v>
      </c>
      <c r="E67" s="66" t="s">
        <v>360</v>
      </c>
      <c r="F67" s="54" t="s">
        <v>337</v>
      </c>
      <c r="G67" s="40" t="s">
        <v>784</v>
      </c>
      <c r="H67" s="40"/>
      <c r="I67" s="41" t="s">
        <v>396</v>
      </c>
      <c r="J67" s="41" t="s">
        <v>219</v>
      </c>
      <c r="K67" s="595" t="s">
        <v>150</v>
      </c>
      <c r="L67" s="596"/>
      <c r="M67" s="597" t="s">
        <v>142</v>
      </c>
      <c r="N67" s="598"/>
      <c r="O67" s="623" t="s">
        <v>134</v>
      </c>
      <c r="P67" s="624"/>
      <c r="Q67" s="40">
        <v>4</v>
      </c>
      <c r="R67" s="40">
        <v>3</v>
      </c>
      <c r="S67" s="40">
        <v>1</v>
      </c>
      <c r="T67" s="40">
        <f t="shared" si="6"/>
        <v>5</v>
      </c>
      <c r="U67" s="40">
        <f t="shared" si="10"/>
        <v>57</v>
      </c>
      <c r="V67" s="42">
        <f t="shared" si="5"/>
        <v>54</v>
      </c>
      <c r="W67" s="42">
        <f>W66+90/16</f>
        <v>1985.625</v>
      </c>
      <c r="X67" s="42">
        <f t="shared" si="9"/>
        <v>185.625</v>
      </c>
      <c r="Y67" s="42"/>
      <c r="Z67" s="42"/>
      <c r="AA67" s="3"/>
    </row>
    <row r="68" spans="1:27" ht="36" customHeight="1" outlineLevel="1" x14ac:dyDescent="0.25">
      <c r="A68" s="668"/>
      <c r="B68" s="193">
        <f t="shared" si="2"/>
        <v>4</v>
      </c>
      <c r="C68" s="187">
        <v>3</v>
      </c>
      <c r="D68" s="78">
        <f t="shared" si="13"/>
        <v>56</v>
      </c>
      <c r="E68" s="77" t="s">
        <v>361</v>
      </c>
      <c r="F68" s="46" t="s">
        <v>338</v>
      </c>
      <c r="G68" s="45" t="s">
        <v>785</v>
      </c>
      <c r="H68" s="45"/>
      <c r="I68" s="47" t="s">
        <v>397</v>
      </c>
      <c r="J68" s="47" t="s">
        <v>222</v>
      </c>
      <c r="K68" s="603" t="s">
        <v>184</v>
      </c>
      <c r="L68" s="604"/>
      <c r="M68" s="605" t="s">
        <v>143</v>
      </c>
      <c r="N68" s="606"/>
      <c r="O68" s="549" t="s">
        <v>132</v>
      </c>
      <c r="P68" s="550"/>
      <c r="Q68" s="45">
        <v>4</v>
      </c>
      <c r="R68" s="45">
        <v>3</v>
      </c>
      <c r="S68" s="45">
        <v>2</v>
      </c>
      <c r="T68" s="45">
        <f t="shared" si="6"/>
        <v>5</v>
      </c>
      <c r="U68" s="45">
        <f t="shared" si="10"/>
        <v>58</v>
      </c>
      <c r="V68" s="78">
        <f t="shared" si="5"/>
        <v>54</v>
      </c>
      <c r="W68" s="78">
        <f t="shared" ref="W68:W131" si="14">W67+90/16</f>
        <v>1991.25</v>
      </c>
      <c r="X68" s="78">
        <f t="shared" si="9"/>
        <v>191.25</v>
      </c>
      <c r="Y68" s="78"/>
      <c r="Z68" s="78"/>
      <c r="AA68" s="3"/>
    </row>
    <row r="69" spans="1:27" ht="36" customHeight="1" outlineLevel="1" x14ac:dyDescent="0.25">
      <c r="A69" s="668"/>
      <c r="B69" s="193">
        <f t="shared" ref="B69:B132" si="15">MAX(TRUNC((W69+180)/360)-2,1)</f>
        <v>4</v>
      </c>
      <c r="C69" s="187">
        <v>4</v>
      </c>
      <c r="D69" s="78">
        <f t="shared" si="13"/>
        <v>57</v>
      </c>
      <c r="E69" s="77" t="s">
        <v>362</v>
      </c>
      <c r="F69" s="46" t="s">
        <v>339</v>
      </c>
      <c r="G69" s="45" t="s">
        <v>786</v>
      </c>
      <c r="H69" s="45"/>
      <c r="I69" s="47" t="s">
        <v>398</v>
      </c>
      <c r="J69" s="47" t="s">
        <v>223</v>
      </c>
      <c r="K69" s="603" t="s">
        <v>185</v>
      </c>
      <c r="L69" s="604"/>
      <c r="M69" s="605" t="s">
        <v>144</v>
      </c>
      <c r="N69" s="606"/>
      <c r="O69" s="549" t="s">
        <v>190</v>
      </c>
      <c r="P69" s="550"/>
      <c r="Q69" s="45">
        <v>4</v>
      </c>
      <c r="R69" s="45">
        <v>3</v>
      </c>
      <c r="S69" s="45">
        <v>3</v>
      </c>
      <c r="T69" s="45">
        <f t="shared" si="6"/>
        <v>5</v>
      </c>
      <c r="U69" s="45">
        <f t="shared" si="10"/>
        <v>59</v>
      </c>
      <c r="V69" s="78">
        <f t="shared" ref="V69:V132" si="16">D69-S69</f>
        <v>54</v>
      </c>
      <c r="W69" s="78">
        <f t="shared" si="14"/>
        <v>1996.875</v>
      </c>
      <c r="X69" s="78">
        <f t="shared" si="9"/>
        <v>196.875</v>
      </c>
      <c r="Y69" s="78"/>
      <c r="Z69" s="78"/>
      <c r="AA69" s="3"/>
    </row>
    <row r="70" spans="1:27" ht="36" customHeight="1" outlineLevel="1" x14ac:dyDescent="0.25">
      <c r="A70" s="668"/>
      <c r="B70" s="193">
        <f t="shared" si="15"/>
        <v>4</v>
      </c>
      <c r="C70" s="187">
        <v>5</v>
      </c>
      <c r="D70" s="78">
        <f t="shared" si="13"/>
        <v>58</v>
      </c>
      <c r="E70" s="77" t="s">
        <v>363</v>
      </c>
      <c r="F70" s="46" t="s">
        <v>340</v>
      </c>
      <c r="G70" s="45" t="s">
        <v>787</v>
      </c>
      <c r="H70" s="45"/>
      <c r="I70" s="47" t="s">
        <v>399</v>
      </c>
      <c r="J70" s="47" t="s">
        <v>224</v>
      </c>
      <c r="K70" s="603" t="s">
        <v>186</v>
      </c>
      <c r="L70" s="604"/>
      <c r="M70" s="605" t="s">
        <v>145</v>
      </c>
      <c r="N70" s="606"/>
      <c r="O70" s="549" t="s">
        <v>191</v>
      </c>
      <c r="P70" s="550"/>
      <c r="Q70" s="45">
        <v>4</v>
      </c>
      <c r="R70" s="45">
        <v>3</v>
      </c>
      <c r="S70" s="45">
        <v>4</v>
      </c>
      <c r="T70" s="45">
        <f t="shared" si="6"/>
        <v>5</v>
      </c>
      <c r="U70" s="45">
        <f t="shared" si="10"/>
        <v>60</v>
      </c>
      <c r="V70" s="78">
        <f t="shared" si="16"/>
        <v>54</v>
      </c>
      <c r="W70" s="78">
        <f t="shared" si="14"/>
        <v>2002.5</v>
      </c>
      <c r="X70" s="78">
        <f t="shared" si="9"/>
        <v>202.5</v>
      </c>
      <c r="Y70" s="78"/>
      <c r="Z70" s="78"/>
      <c r="AA70" s="3"/>
    </row>
    <row r="71" spans="1:27" ht="36" customHeight="1" outlineLevel="1" x14ac:dyDescent="0.25">
      <c r="A71" s="668"/>
      <c r="B71" s="193">
        <f t="shared" si="15"/>
        <v>4</v>
      </c>
      <c r="C71" s="187">
        <v>6</v>
      </c>
      <c r="D71" s="78">
        <f t="shared" si="13"/>
        <v>59</v>
      </c>
      <c r="E71" s="77" t="s">
        <v>364</v>
      </c>
      <c r="F71" s="46" t="s">
        <v>341</v>
      </c>
      <c r="G71" s="45" t="s">
        <v>788</v>
      </c>
      <c r="H71" s="45"/>
      <c r="I71" s="47" t="s">
        <v>400</v>
      </c>
      <c r="J71" s="47" t="s">
        <v>225</v>
      </c>
      <c r="K71" s="603" t="s">
        <v>187</v>
      </c>
      <c r="L71" s="604"/>
      <c r="M71" s="605" t="s">
        <v>146</v>
      </c>
      <c r="N71" s="606"/>
      <c r="O71" s="615" t="s">
        <v>239</v>
      </c>
      <c r="P71" s="616"/>
      <c r="Q71" s="45">
        <v>4</v>
      </c>
      <c r="R71" s="45">
        <v>3</v>
      </c>
      <c r="S71" s="45">
        <v>5</v>
      </c>
      <c r="T71" s="45">
        <f t="shared" si="6"/>
        <v>5</v>
      </c>
      <c r="U71" s="45">
        <f t="shared" si="10"/>
        <v>61</v>
      </c>
      <c r="V71" s="78">
        <f t="shared" si="16"/>
        <v>54</v>
      </c>
      <c r="W71" s="78">
        <f t="shared" si="14"/>
        <v>2008.125</v>
      </c>
      <c r="X71" s="78">
        <f t="shared" si="9"/>
        <v>208.125</v>
      </c>
      <c r="Y71" s="78"/>
      <c r="Z71" s="78"/>
      <c r="AA71" s="3"/>
    </row>
    <row r="72" spans="1:27" ht="36" customHeight="1" outlineLevel="1" x14ac:dyDescent="0.25">
      <c r="A72" s="668"/>
      <c r="B72" s="193">
        <f t="shared" si="15"/>
        <v>4</v>
      </c>
      <c r="C72" s="187">
        <v>7</v>
      </c>
      <c r="D72" s="78">
        <f t="shared" si="13"/>
        <v>60</v>
      </c>
      <c r="E72" s="77" t="s">
        <v>365</v>
      </c>
      <c r="F72" s="46" t="s">
        <v>342</v>
      </c>
      <c r="G72" s="45" t="s">
        <v>789</v>
      </c>
      <c r="H72" s="45"/>
      <c r="I72" s="47" t="s">
        <v>401</v>
      </c>
      <c r="J72" s="47" t="s">
        <v>226</v>
      </c>
      <c r="K72" s="603" t="s">
        <v>188</v>
      </c>
      <c r="L72" s="604"/>
      <c r="M72" s="605" t="s">
        <v>147</v>
      </c>
      <c r="N72" s="606"/>
      <c r="O72" s="549" t="s">
        <v>240</v>
      </c>
      <c r="P72" s="550"/>
      <c r="Q72" s="45">
        <v>4</v>
      </c>
      <c r="R72" s="45">
        <v>3</v>
      </c>
      <c r="S72" s="45">
        <v>6</v>
      </c>
      <c r="T72" s="45">
        <f t="shared" ref="T72:T132" si="17">SUM(Q72:R72)-2</f>
        <v>5</v>
      </c>
      <c r="U72" s="45">
        <f t="shared" si="10"/>
        <v>62</v>
      </c>
      <c r="V72" s="78">
        <f t="shared" si="16"/>
        <v>54</v>
      </c>
      <c r="W72" s="78">
        <f t="shared" si="14"/>
        <v>2013.75</v>
      </c>
      <c r="X72" s="78">
        <f t="shared" si="9"/>
        <v>213.75</v>
      </c>
      <c r="Y72" s="78"/>
      <c r="Z72" s="78"/>
      <c r="AA72" s="3"/>
    </row>
    <row r="73" spans="1:27" ht="36" customHeight="1" outlineLevel="1" x14ac:dyDescent="0.25">
      <c r="A73" s="668"/>
      <c r="B73" s="193">
        <f t="shared" si="15"/>
        <v>4</v>
      </c>
      <c r="C73" s="187">
        <v>8</v>
      </c>
      <c r="D73" s="78">
        <f t="shared" si="13"/>
        <v>61</v>
      </c>
      <c r="E73" s="68" t="s">
        <v>366</v>
      </c>
      <c r="F73" s="60" t="s">
        <v>343</v>
      </c>
      <c r="G73" s="45" t="s">
        <v>790</v>
      </c>
      <c r="H73" s="45"/>
      <c r="I73" s="47" t="s">
        <v>402</v>
      </c>
      <c r="J73" s="47" t="s">
        <v>227</v>
      </c>
      <c r="K73" s="603" t="s">
        <v>189</v>
      </c>
      <c r="L73" s="604"/>
      <c r="M73" s="605" t="s">
        <v>148</v>
      </c>
      <c r="N73" s="606"/>
      <c r="O73" s="549" t="s">
        <v>241</v>
      </c>
      <c r="P73" s="550"/>
      <c r="Q73" s="45">
        <v>4</v>
      </c>
      <c r="R73" s="45">
        <v>3</v>
      </c>
      <c r="S73" s="45">
        <v>7</v>
      </c>
      <c r="T73" s="45">
        <f t="shared" si="17"/>
        <v>5</v>
      </c>
      <c r="U73" s="45">
        <f t="shared" si="10"/>
        <v>63</v>
      </c>
      <c r="V73" s="78">
        <f t="shared" si="16"/>
        <v>54</v>
      </c>
      <c r="W73" s="78">
        <f t="shared" si="14"/>
        <v>2019.375</v>
      </c>
      <c r="X73" s="78">
        <f t="shared" si="9"/>
        <v>219.375</v>
      </c>
      <c r="Y73" s="78"/>
      <c r="Z73" s="78"/>
      <c r="AA73" s="3"/>
    </row>
    <row r="74" spans="1:27" ht="36" customHeight="1" outlineLevel="1" x14ac:dyDescent="0.25">
      <c r="A74" s="668"/>
      <c r="B74" s="193">
        <f t="shared" si="15"/>
        <v>4</v>
      </c>
      <c r="C74" s="187">
        <v>9</v>
      </c>
      <c r="D74" s="78">
        <f t="shared" si="13"/>
        <v>62</v>
      </c>
      <c r="E74" s="77" t="s">
        <v>367</v>
      </c>
      <c r="F74" s="46" t="s">
        <v>344</v>
      </c>
      <c r="G74" s="45" t="s">
        <v>791</v>
      </c>
      <c r="H74" s="45"/>
      <c r="I74" s="47" t="s">
        <v>403</v>
      </c>
      <c r="J74" s="47" t="s">
        <v>228</v>
      </c>
      <c r="K74" s="603" t="s">
        <v>218</v>
      </c>
      <c r="L74" s="604"/>
      <c r="M74" s="605" t="s">
        <v>149</v>
      </c>
      <c r="N74" s="606"/>
      <c r="O74" s="549" t="s">
        <v>242</v>
      </c>
      <c r="P74" s="550"/>
      <c r="Q74" s="45">
        <v>4</v>
      </c>
      <c r="R74" s="45">
        <v>3</v>
      </c>
      <c r="S74" s="45">
        <v>8</v>
      </c>
      <c r="T74" s="45">
        <f t="shared" si="17"/>
        <v>5</v>
      </c>
      <c r="U74" s="45">
        <f t="shared" si="10"/>
        <v>64</v>
      </c>
      <c r="V74" s="78">
        <f t="shared" si="16"/>
        <v>54</v>
      </c>
      <c r="W74" s="78">
        <f t="shared" si="14"/>
        <v>2025</v>
      </c>
      <c r="X74" s="78">
        <f t="shared" si="9"/>
        <v>225</v>
      </c>
      <c r="Y74" s="78"/>
      <c r="Z74" s="78"/>
      <c r="AA74" s="3"/>
    </row>
    <row r="75" spans="1:27" ht="36" customHeight="1" outlineLevel="1" x14ac:dyDescent="0.25">
      <c r="A75" s="668"/>
      <c r="B75" s="193">
        <f t="shared" si="15"/>
        <v>4</v>
      </c>
      <c r="C75" s="187">
        <v>10</v>
      </c>
      <c r="D75" s="78">
        <f t="shared" si="13"/>
        <v>63</v>
      </c>
      <c r="E75" s="77" t="s">
        <v>368</v>
      </c>
      <c r="F75" s="46" t="s">
        <v>345</v>
      </c>
      <c r="G75" s="45" t="s">
        <v>792</v>
      </c>
      <c r="H75" s="45"/>
      <c r="I75" s="47" t="s">
        <v>404</v>
      </c>
      <c r="J75" s="47" t="s">
        <v>229</v>
      </c>
      <c r="K75" s="603" t="s">
        <v>236</v>
      </c>
      <c r="L75" s="604"/>
      <c r="M75" s="605" t="s">
        <v>237</v>
      </c>
      <c r="N75" s="606"/>
      <c r="O75" s="549" t="s">
        <v>234</v>
      </c>
      <c r="P75" s="550"/>
      <c r="Q75" s="45">
        <v>4</v>
      </c>
      <c r="R75" s="45">
        <v>3</v>
      </c>
      <c r="S75" s="45">
        <v>9</v>
      </c>
      <c r="T75" s="45">
        <f t="shared" si="17"/>
        <v>5</v>
      </c>
      <c r="U75" s="45">
        <f t="shared" si="10"/>
        <v>65</v>
      </c>
      <c r="V75" s="78">
        <f t="shared" si="16"/>
        <v>54</v>
      </c>
      <c r="W75" s="78">
        <f t="shared" si="14"/>
        <v>2030.625</v>
      </c>
      <c r="X75" s="78">
        <f t="shared" ref="X75:X131" si="18">MOD(W75,360)</f>
        <v>230.625</v>
      </c>
      <c r="Y75" s="78"/>
      <c r="Z75" s="78"/>
      <c r="AA75" s="3"/>
    </row>
    <row r="76" spans="1:27" ht="36" customHeight="1" outlineLevel="1" x14ac:dyDescent="0.25">
      <c r="A76" s="668"/>
      <c r="B76" s="193">
        <f t="shared" si="15"/>
        <v>4</v>
      </c>
      <c r="C76" s="187">
        <v>11</v>
      </c>
      <c r="D76" s="78">
        <f t="shared" si="13"/>
        <v>64</v>
      </c>
      <c r="E76" s="77" t="s">
        <v>369</v>
      </c>
      <c r="F76" s="46" t="s">
        <v>346</v>
      </c>
      <c r="G76" s="45" t="s">
        <v>793</v>
      </c>
      <c r="H76" s="45"/>
      <c r="I76" s="47" t="s">
        <v>405</v>
      </c>
      <c r="J76" s="47" t="s">
        <v>230</v>
      </c>
      <c r="K76" s="603" t="s">
        <v>407</v>
      </c>
      <c r="L76" s="604"/>
      <c r="M76" s="605" t="s">
        <v>288</v>
      </c>
      <c r="N76" s="606"/>
      <c r="O76" s="549" t="s">
        <v>294</v>
      </c>
      <c r="P76" s="550"/>
      <c r="Q76" s="45">
        <v>4</v>
      </c>
      <c r="R76" s="45">
        <v>3</v>
      </c>
      <c r="S76" s="45">
        <v>10</v>
      </c>
      <c r="T76" s="45">
        <f t="shared" si="17"/>
        <v>5</v>
      </c>
      <c r="U76" s="45">
        <f t="shared" ref="U76:U132" si="19">(Q76*(Q76-1)*(2*Q76-1)+R76*(R76+1)*(2*R76+1))/3+S76</f>
        <v>66</v>
      </c>
      <c r="V76" s="78">
        <f t="shared" si="16"/>
        <v>54</v>
      </c>
      <c r="W76" s="78">
        <f t="shared" si="14"/>
        <v>2036.25</v>
      </c>
      <c r="X76" s="78">
        <f t="shared" si="18"/>
        <v>236.25</v>
      </c>
      <c r="Y76" s="78"/>
      <c r="Z76" s="78"/>
      <c r="AA76" s="3"/>
    </row>
    <row r="77" spans="1:27" ht="36" customHeight="1" outlineLevel="1" x14ac:dyDescent="0.25">
      <c r="A77" s="668"/>
      <c r="B77" s="193">
        <f t="shared" si="15"/>
        <v>4</v>
      </c>
      <c r="C77" s="187">
        <v>12</v>
      </c>
      <c r="D77" s="78">
        <f t="shared" si="13"/>
        <v>65</v>
      </c>
      <c r="E77" s="77" t="s">
        <v>370</v>
      </c>
      <c r="F77" s="46" t="s">
        <v>347</v>
      </c>
      <c r="G77" s="45" t="s">
        <v>794</v>
      </c>
      <c r="H77" s="45"/>
      <c r="I77" s="47" t="s">
        <v>406</v>
      </c>
      <c r="J77" s="47" t="s">
        <v>282</v>
      </c>
      <c r="K77" s="603" t="s">
        <v>408</v>
      </c>
      <c r="L77" s="604"/>
      <c r="M77" s="605" t="s">
        <v>289</v>
      </c>
      <c r="N77" s="606"/>
      <c r="O77" s="549" t="s">
        <v>295</v>
      </c>
      <c r="P77" s="550"/>
      <c r="Q77" s="45">
        <v>4</v>
      </c>
      <c r="R77" s="45">
        <v>3</v>
      </c>
      <c r="S77" s="45">
        <v>11</v>
      </c>
      <c r="T77" s="45">
        <f t="shared" si="17"/>
        <v>5</v>
      </c>
      <c r="U77" s="45">
        <f t="shared" si="19"/>
        <v>67</v>
      </c>
      <c r="V77" s="78">
        <f t="shared" si="16"/>
        <v>54</v>
      </c>
      <c r="W77" s="78">
        <f t="shared" si="14"/>
        <v>2041.875</v>
      </c>
      <c r="X77" s="78">
        <f t="shared" si="18"/>
        <v>241.875</v>
      </c>
      <c r="Y77" s="78"/>
      <c r="Z77" s="78"/>
      <c r="AA77" s="3"/>
    </row>
    <row r="78" spans="1:27" ht="36" customHeight="1" outlineLevel="1" x14ac:dyDescent="0.25">
      <c r="A78" s="668"/>
      <c r="B78" s="193">
        <f t="shared" si="15"/>
        <v>4</v>
      </c>
      <c r="C78" s="187">
        <v>13</v>
      </c>
      <c r="D78" s="78">
        <f t="shared" si="13"/>
        <v>66</v>
      </c>
      <c r="E78" s="77" t="s">
        <v>416</v>
      </c>
      <c r="F78" s="46" t="s">
        <v>348</v>
      </c>
      <c r="G78" s="45" t="s">
        <v>795</v>
      </c>
      <c r="H78" s="45"/>
      <c r="I78" s="47" t="s">
        <v>481</v>
      </c>
      <c r="J78" s="47" t="s">
        <v>283</v>
      </c>
      <c r="K78" s="603" t="s">
        <v>491</v>
      </c>
      <c r="L78" s="604"/>
      <c r="M78" s="605" t="s">
        <v>290</v>
      </c>
      <c r="N78" s="606"/>
      <c r="O78" s="549" t="s">
        <v>495</v>
      </c>
      <c r="P78" s="550"/>
      <c r="Q78" s="45">
        <v>4</v>
      </c>
      <c r="R78" s="45">
        <v>3</v>
      </c>
      <c r="S78" s="45">
        <v>12</v>
      </c>
      <c r="T78" s="45">
        <f t="shared" si="17"/>
        <v>5</v>
      </c>
      <c r="U78" s="45">
        <f t="shared" si="19"/>
        <v>68</v>
      </c>
      <c r="V78" s="78">
        <f t="shared" si="16"/>
        <v>54</v>
      </c>
      <c r="W78" s="78">
        <f t="shared" si="14"/>
        <v>2047.5</v>
      </c>
      <c r="X78" s="78">
        <f t="shared" si="18"/>
        <v>247.5</v>
      </c>
      <c r="Y78" s="78"/>
      <c r="Z78" s="78"/>
      <c r="AA78" s="3"/>
    </row>
    <row r="79" spans="1:27" ht="36" customHeight="1" outlineLevel="1" x14ac:dyDescent="0.25">
      <c r="A79" s="668"/>
      <c r="B79" s="193">
        <f t="shared" si="15"/>
        <v>4</v>
      </c>
      <c r="C79" s="187">
        <v>14</v>
      </c>
      <c r="D79" s="78">
        <f t="shared" si="13"/>
        <v>67</v>
      </c>
      <c r="E79" s="77" t="s">
        <v>417</v>
      </c>
      <c r="F79" s="46" t="s">
        <v>349</v>
      </c>
      <c r="G79" s="45" t="s">
        <v>796</v>
      </c>
      <c r="H79" s="45"/>
      <c r="I79" s="47" t="s">
        <v>483</v>
      </c>
      <c r="J79" s="47" t="s">
        <v>284</v>
      </c>
      <c r="K79" s="603" t="s">
        <v>494</v>
      </c>
      <c r="L79" s="604"/>
      <c r="M79" s="605" t="s">
        <v>291</v>
      </c>
      <c r="N79" s="606"/>
      <c r="O79" s="549" t="s">
        <v>496</v>
      </c>
      <c r="P79" s="550"/>
      <c r="Q79" s="45">
        <v>4</v>
      </c>
      <c r="R79" s="45">
        <v>3</v>
      </c>
      <c r="S79" s="45">
        <v>13</v>
      </c>
      <c r="T79" s="45">
        <f t="shared" si="17"/>
        <v>5</v>
      </c>
      <c r="U79" s="45">
        <f t="shared" si="19"/>
        <v>69</v>
      </c>
      <c r="V79" s="78">
        <f t="shared" si="16"/>
        <v>54</v>
      </c>
      <c r="W79" s="78">
        <f t="shared" si="14"/>
        <v>2053.125</v>
      </c>
      <c r="X79" s="78">
        <f t="shared" si="18"/>
        <v>253.125</v>
      </c>
      <c r="Y79" s="78"/>
      <c r="Z79" s="78"/>
      <c r="AA79" s="3"/>
    </row>
    <row r="80" spans="1:27" ht="36" customHeight="1" outlineLevel="1" x14ac:dyDescent="0.25">
      <c r="A80" s="668"/>
      <c r="B80" s="193">
        <f t="shared" si="15"/>
        <v>4</v>
      </c>
      <c r="C80" s="187">
        <v>15</v>
      </c>
      <c r="D80" s="78">
        <f t="shared" si="13"/>
        <v>68</v>
      </c>
      <c r="E80" s="77" t="s">
        <v>418</v>
      </c>
      <c r="F80" s="46" t="s">
        <v>350</v>
      </c>
      <c r="G80" s="45" t="s">
        <v>797</v>
      </c>
      <c r="H80" s="45"/>
      <c r="I80" s="47" t="s">
        <v>482</v>
      </c>
      <c r="J80" s="47" t="s">
        <v>285</v>
      </c>
      <c r="K80" s="603" t="s">
        <v>492</v>
      </c>
      <c r="L80" s="604"/>
      <c r="M80" s="605" t="s">
        <v>292</v>
      </c>
      <c r="N80" s="606"/>
      <c r="O80" s="549" t="s">
        <v>497</v>
      </c>
      <c r="P80" s="550"/>
      <c r="Q80" s="45">
        <v>4</v>
      </c>
      <c r="R80" s="45">
        <v>3</v>
      </c>
      <c r="S80" s="45">
        <v>14</v>
      </c>
      <c r="T80" s="45">
        <f t="shared" si="17"/>
        <v>5</v>
      </c>
      <c r="U80" s="45">
        <f t="shared" si="19"/>
        <v>70</v>
      </c>
      <c r="V80" s="78">
        <f t="shared" si="16"/>
        <v>54</v>
      </c>
      <c r="W80" s="78">
        <f t="shared" si="14"/>
        <v>2058.75</v>
      </c>
      <c r="X80" s="78">
        <f t="shared" si="18"/>
        <v>258.75</v>
      </c>
      <c r="Y80" s="78"/>
      <c r="Z80" s="78"/>
      <c r="AA80" s="3"/>
    </row>
    <row r="81" spans="1:27" ht="36" customHeight="1" outlineLevel="1" x14ac:dyDescent="0.25">
      <c r="A81" s="668"/>
      <c r="B81" s="193">
        <f t="shared" si="15"/>
        <v>4</v>
      </c>
      <c r="C81" s="187">
        <v>16</v>
      </c>
      <c r="D81" s="78">
        <f t="shared" si="13"/>
        <v>69</v>
      </c>
      <c r="E81" s="77" t="s">
        <v>419</v>
      </c>
      <c r="F81" s="46" t="s">
        <v>351</v>
      </c>
      <c r="G81" s="45" t="s">
        <v>798</v>
      </c>
      <c r="H81" s="45"/>
      <c r="I81" s="47" t="s">
        <v>484</v>
      </c>
      <c r="J81" s="47" t="s">
        <v>286</v>
      </c>
      <c r="K81" s="603" t="s">
        <v>493</v>
      </c>
      <c r="L81" s="604"/>
      <c r="M81" s="605" t="s">
        <v>293</v>
      </c>
      <c r="N81" s="606"/>
      <c r="O81" s="549" t="s">
        <v>498</v>
      </c>
      <c r="P81" s="550"/>
      <c r="Q81" s="45">
        <v>4</v>
      </c>
      <c r="R81" s="45">
        <v>3</v>
      </c>
      <c r="S81" s="45">
        <v>15</v>
      </c>
      <c r="T81" s="45">
        <f t="shared" si="17"/>
        <v>5</v>
      </c>
      <c r="U81" s="45">
        <f t="shared" si="19"/>
        <v>71</v>
      </c>
      <c r="V81" s="78">
        <f t="shared" si="16"/>
        <v>54</v>
      </c>
      <c r="W81" s="78">
        <f t="shared" si="14"/>
        <v>2064.375</v>
      </c>
      <c r="X81" s="78">
        <f t="shared" si="18"/>
        <v>264.375</v>
      </c>
      <c r="Y81" s="78"/>
      <c r="Z81" s="78"/>
      <c r="AA81" s="3"/>
    </row>
    <row r="82" spans="1:27" ht="18" customHeight="1" outlineLevel="1" x14ac:dyDescent="0.25">
      <c r="A82" s="668"/>
      <c r="B82" s="558">
        <f t="shared" si="15"/>
        <v>4</v>
      </c>
      <c r="C82" s="564">
        <v>17</v>
      </c>
      <c r="D82" s="565">
        <f t="shared" si="13"/>
        <v>70</v>
      </c>
      <c r="E82" s="613" t="s">
        <v>415</v>
      </c>
      <c r="F82" s="614" t="s">
        <v>414</v>
      </c>
      <c r="G82" s="565" t="s">
        <v>799</v>
      </c>
      <c r="H82" s="565"/>
      <c r="I82" s="594" t="s">
        <v>515</v>
      </c>
      <c r="J82" s="62" t="s">
        <v>287</v>
      </c>
      <c r="K82" s="607" t="s">
        <v>487</v>
      </c>
      <c r="L82" s="608"/>
      <c r="M82" s="609" t="s">
        <v>311</v>
      </c>
      <c r="N82" s="610"/>
      <c r="O82" s="607" t="s">
        <v>490</v>
      </c>
      <c r="P82" s="608"/>
      <c r="Q82" s="63">
        <v>4</v>
      </c>
      <c r="R82" s="63">
        <v>3</v>
      </c>
      <c r="S82" s="63">
        <v>16</v>
      </c>
      <c r="T82" s="63">
        <f t="shared" si="17"/>
        <v>5</v>
      </c>
      <c r="U82" s="63">
        <f t="shared" si="19"/>
        <v>72</v>
      </c>
      <c r="V82" s="551">
        <f t="shared" si="16"/>
        <v>54</v>
      </c>
      <c r="W82" s="551">
        <f t="shared" si="14"/>
        <v>2070</v>
      </c>
      <c r="X82" s="551">
        <f t="shared" si="18"/>
        <v>270</v>
      </c>
      <c r="Y82" s="551"/>
      <c r="Z82" s="551"/>
      <c r="AA82" s="3"/>
    </row>
    <row r="83" spans="1:27" s="38" customFormat="1" ht="18" customHeight="1" outlineLevel="1" x14ac:dyDescent="0.25">
      <c r="A83" s="668"/>
      <c r="B83" s="559">
        <f t="shared" si="15"/>
        <v>4</v>
      </c>
      <c r="C83" s="564"/>
      <c r="D83" s="565"/>
      <c r="E83" s="613"/>
      <c r="F83" s="614"/>
      <c r="G83" s="565"/>
      <c r="H83" s="565"/>
      <c r="I83" s="594"/>
      <c r="J83" s="51" t="s">
        <v>486</v>
      </c>
      <c r="K83" s="547" t="s">
        <v>488</v>
      </c>
      <c r="L83" s="548"/>
      <c r="M83" s="611" t="s">
        <v>489</v>
      </c>
      <c r="N83" s="612"/>
      <c r="O83" s="74" t="s">
        <v>649</v>
      </c>
      <c r="P83" s="85" t="s">
        <v>631</v>
      </c>
      <c r="Q83" s="52">
        <v>4</v>
      </c>
      <c r="R83" s="52">
        <v>4</v>
      </c>
      <c r="S83" s="52">
        <v>-16</v>
      </c>
      <c r="T83" s="52">
        <f t="shared" si="17"/>
        <v>6</v>
      </c>
      <c r="U83" s="52">
        <f t="shared" si="19"/>
        <v>72</v>
      </c>
      <c r="V83" s="552">
        <f t="shared" si="16"/>
        <v>16</v>
      </c>
      <c r="W83" s="552">
        <f t="shared" si="14"/>
        <v>2075.625</v>
      </c>
      <c r="X83" s="552">
        <f t="shared" si="18"/>
        <v>275.625</v>
      </c>
      <c r="Y83" s="552"/>
      <c r="Z83" s="552"/>
      <c r="AA83" s="258"/>
    </row>
    <row r="84" spans="1:27" s="38" customFormat="1" ht="36" customHeight="1" outlineLevel="1" x14ac:dyDescent="0.25">
      <c r="A84" s="668"/>
      <c r="B84" s="193">
        <f t="shared" si="15"/>
        <v>4</v>
      </c>
      <c r="C84" s="187">
        <v>18</v>
      </c>
      <c r="D84" s="78">
        <f t="shared" si="13"/>
        <v>71</v>
      </c>
      <c r="E84" s="77" t="s">
        <v>451</v>
      </c>
      <c r="F84" s="46" t="s">
        <v>420</v>
      </c>
      <c r="G84" s="45" t="s">
        <v>800</v>
      </c>
      <c r="H84" s="45"/>
      <c r="I84" s="47" t="s">
        <v>516</v>
      </c>
      <c r="J84" s="47" t="s">
        <v>514</v>
      </c>
      <c r="K84" s="603" t="s">
        <v>546</v>
      </c>
      <c r="L84" s="604"/>
      <c r="M84" s="605" t="s">
        <v>553</v>
      </c>
      <c r="N84" s="606"/>
      <c r="O84" s="75" t="s">
        <v>650</v>
      </c>
      <c r="P84" s="86" t="s">
        <v>625</v>
      </c>
      <c r="Q84" s="45">
        <v>4</v>
      </c>
      <c r="R84" s="45">
        <v>4</v>
      </c>
      <c r="S84" s="45">
        <v>-15</v>
      </c>
      <c r="T84" s="45">
        <f t="shared" si="17"/>
        <v>6</v>
      </c>
      <c r="U84" s="45">
        <f t="shared" si="19"/>
        <v>73</v>
      </c>
      <c r="V84" s="78">
        <f t="shared" si="16"/>
        <v>86</v>
      </c>
      <c r="W84" s="78">
        <f>W82+90/16</f>
        <v>2075.625</v>
      </c>
      <c r="X84" s="78">
        <f t="shared" si="18"/>
        <v>275.625</v>
      </c>
      <c r="Y84" s="78"/>
      <c r="Z84" s="78"/>
      <c r="AA84" s="258"/>
    </row>
    <row r="85" spans="1:27" ht="36" customHeight="1" outlineLevel="1" x14ac:dyDescent="0.25">
      <c r="A85" s="668"/>
      <c r="B85" s="193">
        <f t="shared" si="15"/>
        <v>4</v>
      </c>
      <c r="C85" s="187">
        <v>19</v>
      </c>
      <c r="D85" s="78">
        <f t="shared" si="13"/>
        <v>72</v>
      </c>
      <c r="E85" s="77" t="s">
        <v>452</v>
      </c>
      <c r="F85" s="46" t="s">
        <v>421</v>
      </c>
      <c r="G85" s="45" t="s">
        <v>801</v>
      </c>
      <c r="H85" s="45"/>
      <c r="I85" s="47" t="s">
        <v>517</v>
      </c>
      <c r="J85" s="47" t="s">
        <v>531</v>
      </c>
      <c r="K85" s="603" t="s">
        <v>547</v>
      </c>
      <c r="L85" s="604"/>
      <c r="M85" s="605" t="s">
        <v>554</v>
      </c>
      <c r="N85" s="606"/>
      <c r="O85" s="75" t="s">
        <v>651</v>
      </c>
      <c r="P85" s="86" t="s">
        <v>626</v>
      </c>
      <c r="Q85" s="45">
        <v>4</v>
      </c>
      <c r="R85" s="45">
        <v>4</v>
      </c>
      <c r="S85" s="45">
        <v>-14</v>
      </c>
      <c r="T85" s="45">
        <f t="shared" si="17"/>
        <v>6</v>
      </c>
      <c r="U85" s="45">
        <f t="shared" si="19"/>
        <v>74</v>
      </c>
      <c r="V85" s="78">
        <f t="shared" si="16"/>
        <v>86</v>
      </c>
      <c r="W85" s="78">
        <f t="shared" si="14"/>
        <v>2081.25</v>
      </c>
      <c r="X85" s="78">
        <f t="shared" si="18"/>
        <v>281.25</v>
      </c>
      <c r="Y85" s="78"/>
      <c r="Z85" s="78"/>
      <c r="AA85" s="3"/>
    </row>
    <row r="86" spans="1:27" ht="36" customHeight="1" outlineLevel="1" x14ac:dyDescent="0.25">
      <c r="A86" s="668"/>
      <c r="B86" s="193">
        <f t="shared" si="15"/>
        <v>4</v>
      </c>
      <c r="C86" s="187">
        <v>20</v>
      </c>
      <c r="D86" s="78">
        <f t="shared" si="13"/>
        <v>73</v>
      </c>
      <c r="E86" s="77" t="s">
        <v>453</v>
      </c>
      <c r="F86" s="46" t="s">
        <v>422</v>
      </c>
      <c r="G86" s="45" t="s">
        <v>802</v>
      </c>
      <c r="H86" s="45"/>
      <c r="I86" s="47" t="s">
        <v>518</v>
      </c>
      <c r="J86" s="47" t="s">
        <v>532</v>
      </c>
      <c r="K86" s="603" t="s">
        <v>548</v>
      </c>
      <c r="L86" s="604"/>
      <c r="M86" s="605" t="s">
        <v>555</v>
      </c>
      <c r="N86" s="606"/>
      <c r="O86" s="75" t="s">
        <v>652</v>
      </c>
      <c r="P86" s="86" t="s">
        <v>627</v>
      </c>
      <c r="Q86" s="45">
        <v>4</v>
      </c>
      <c r="R86" s="45">
        <v>4</v>
      </c>
      <c r="S86" s="45">
        <v>-13</v>
      </c>
      <c r="T86" s="45">
        <f t="shared" si="17"/>
        <v>6</v>
      </c>
      <c r="U86" s="45">
        <f t="shared" si="19"/>
        <v>75</v>
      </c>
      <c r="V86" s="78">
        <f t="shared" si="16"/>
        <v>86</v>
      </c>
      <c r="W86" s="78">
        <f t="shared" si="14"/>
        <v>2086.875</v>
      </c>
      <c r="X86" s="78">
        <f t="shared" si="18"/>
        <v>286.875</v>
      </c>
      <c r="Y86" s="78"/>
      <c r="Z86" s="78"/>
      <c r="AA86" s="3"/>
    </row>
    <row r="87" spans="1:27" ht="36" customHeight="1" outlineLevel="1" x14ac:dyDescent="0.25">
      <c r="A87" s="668"/>
      <c r="B87" s="193">
        <f t="shared" si="15"/>
        <v>4</v>
      </c>
      <c r="C87" s="187">
        <v>21</v>
      </c>
      <c r="D87" s="78">
        <f t="shared" si="13"/>
        <v>74</v>
      </c>
      <c r="E87" s="77" t="s">
        <v>454</v>
      </c>
      <c r="F87" s="46" t="s">
        <v>423</v>
      </c>
      <c r="G87" s="45" t="s">
        <v>803</v>
      </c>
      <c r="H87" s="45"/>
      <c r="I87" s="47" t="s">
        <v>519</v>
      </c>
      <c r="J87" s="47" t="s">
        <v>533</v>
      </c>
      <c r="K87" s="603" t="s">
        <v>549</v>
      </c>
      <c r="L87" s="604"/>
      <c r="M87" s="605" t="s">
        <v>556</v>
      </c>
      <c r="N87" s="606"/>
      <c r="O87" s="75" t="s">
        <v>653</v>
      </c>
      <c r="P87" s="86" t="s">
        <v>628</v>
      </c>
      <c r="Q87" s="45">
        <v>4</v>
      </c>
      <c r="R87" s="45">
        <v>4</v>
      </c>
      <c r="S87" s="45">
        <v>-12</v>
      </c>
      <c r="T87" s="45">
        <f t="shared" si="17"/>
        <v>6</v>
      </c>
      <c r="U87" s="45">
        <f t="shared" si="19"/>
        <v>76</v>
      </c>
      <c r="V87" s="78">
        <f t="shared" si="16"/>
        <v>86</v>
      </c>
      <c r="W87" s="78">
        <f t="shared" si="14"/>
        <v>2092.5</v>
      </c>
      <c r="X87" s="78">
        <f t="shared" si="18"/>
        <v>292.5</v>
      </c>
      <c r="Y87" s="78"/>
      <c r="Z87" s="78"/>
      <c r="AA87" s="3"/>
    </row>
    <row r="88" spans="1:27" ht="36" customHeight="1" outlineLevel="1" x14ac:dyDescent="0.25">
      <c r="A88" s="668"/>
      <c r="B88" s="193">
        <f t="shared" si="15"/>
        <v>4</v>
      </c>
      <c r="C88" s="187">
        <v>22</v>
      </c>
      <c r="D88" s="78">
        <f t="shared" si="13"/>
        <v>75</v>
      </c>
      <c r="E88" s="77" t="s">
        <v>455</v>
      </c>
      <c r="F88" s="46" t="s">
        <v>424</v>
      </c>
      <c r="G88" s="45" t="s">
        <v>804</v>
      </c>
      <c r="H88" s="45"/>
      <c r="I88" s="47" t="s">
        <v>520</v>
      </c>
      <c r="J88" s="47" t="s">
        <v>534</v>
      </c>
      <c r="K88" s="603" t="s">
        <v>550</v>
      </c>
      <c r="L88" s="604"/>
      <c r="M88" s="605" t="s">
        <v>557</v>
      </c>
      <c r="N88" s="606"/>
      <c r="O88" s="75" t="s">
        <v>654</v>
      </c>
      <c r="P88" s="86" t="s">
        <v>629</v>
      </c>
      <c r="Q88" s="45">
        <v>4</v>
      </c>
      <c r="R88" s="45">
        <v>4</v>
      </c>
      <c r="S88" s="45">
        <v>-11</v>
      </c>
      <c r="T88" s="45">
        <f t="shared" si="17"/>
        <v>6</v>
      </c>
      <c r="U88" s="45">
        <f t="shared" si="19"/>
        <v>77</v>
      </c>
      <c r="V88" s="78">
        <f t="shared" si="16"/>
        <v>86</v>
      </c>
      <c r="W88" s="78">
        <f t="shared" si="14"/>
        <v>2098.125</v>
      </c>
      <c r="X88" s="78">
        <f t="shared" si="18"/>
        <v>298.125</v>
      </c>
      <c r="Y88" s="78"/>
      <c r="Z88" s="78"/>
      <c r="AA88" s="3"/>
    </row>
    <row r="89" spans="1:27" ht="36" customHeight="1" outlineLevel="1" x14ac:dyDescent="0.25">
      <c r="A89" s="668"/>
      <c r="B89" s="193">
        <f t="shared" si="15"/>
        <v>4</v>
      </c>
      <c r="C89" s="187">
        <v>23</v>
      </c>
      <c r="D89" s="78">
        <f t="shared" si="13"/>
        <v>76</v>
      </c>
      <c r="E89" s="77" t="s">
        <v>456</v>
      </c>
      <c r="F89" s="46" t="s">
        <v>425</v>
      </c>
      <c r="G89" s="45" t="s">
        <v>805</v>
      </c>
      <c r="H89" s="45"/>
      <c r="I89" s="47" t="s">
        <v>521</v>
      </c>
      <c r="J89" s="47" t="s">
        <v>535</v>
      </c>
      <c r="K89" s="603" t="s">
        <v>551</v>
      </c>
      <c r="L89" s="604"/>
      <c r="M89" s="605" t="s">
        <v>558</v>
      </c>
      <c r="N89" s="606"/>
      <c r="O89" s="75" t="s">
        <v>655</v>
      </c>
      <c r="P89" s="86" t="s">
        <v>630</v>
      </c>
      <c r="Q89" s="45">
        <v>4</v>
      </c>
      <c r="R89" s="45">
        <v>4</v>
      </c>
      <c r="S89" s="45">
        <v>-10</v>
      </c>
      <c r="T89" s="45">
        <f t="shared" si="17"/>
        <v>6</v>
      </c>
      <c r="U89" s="45">
        <f t="shared" si="19"/>
        <v>78</v>
      </c>
      <c r="V89" s="78">
        <f t="shared" si="16"/>
        <v>86</v>
      </c>
      <c r="W89" s="78">
        <f t="shared" si="14"/>
        <v>2103.75</v>
      </c>
      <c r="X89" s="78">
        <f t="shared" si="18"/>
        <v>303.75</v>
      </c>
      <c r="Y89" s="78"/>
      <c r="Z89" s="78"/>
      <c r="AA89" s="3"/>
    </row>
    <row r="90" spans="1:27" ht="36" customHeight="1" outlineLevel="1" x14ac:dyDescent="0.25">
      <c r="A90" s="668"/>
      <c r="B90" s="193">
        <f t="shared" si="15"/>
        <v>4</v>
      </c>
      <c r="C90" s="187">
        <v>24</v>
      </c>
      <c r="D90" s="78">
        <f t="shared" si="13"/>
        <v>77</v>
      </c>
      <c r="E90" s="77" t="s">
        <v>457</v>
      </c>
      <c r="F90" s="46" t="s">
        <v>426</v>
      </c>
      <c r="G90" s="45" t="s">
        <v>806</v>
      </c>
      <c r="H90" s="45"/>
      <c r="I90" s="47" t="s">
        <v>522</v>
      </c>
      <c r="J90" s="47" t="s">
        <v>536</v>
      </c>
      <c r="K90" s="603" t="s">
        <v>322</v>
      </c>
      <c r="L90" s="604"/>
      <c r="M90" s="605" t="s">
        <v>238</v>
      </c>
      <c r="N90" s="606"/>
      <c r="O90" s="75" t="s">
        <v>656</v>
      </c>
      <c r="P90" s="86" t="s">
        <v>235</v>
      </c>
      <c r="Q90" s="45">
        <v>4</v>
      </c>
      <c r="R90" s="45">
        <v>4</v>
      </c>
      <c r="S90" s="45">
        <v>-9</v>
      </c>
      <c r="T90" s="45">
        <f t="shared" si="17"/>
        <v>6</v>
      </c>
      <c r="U90" s="45">
        <f t="shared" si="19"/>
        <v>79</v>
      </c>
      <c r="V90" s="78">
        <f t="shared" si="16"/>
        <v>86</v>
      </c>
      <c r="W90" s="78">
        <f t="shared" si="14"/>
        <v>2109.375</v>
      </c>
      <c r="X90" s="78">
        <f t="shared" si="18"/>
        <v>309.375</v>
      </c>
      <c r="Y90" s="78"/>
      <c r="Z90" s="78"/>
      <c r="AA90" s="3"/>
    </row>
    <row r="91" spans="1:27" ht="36" customHeight="1" outlineLevel="1" x14ac:dyDescent="0.25">
      <c r="A91" s="668"/>
      <c r="B91" s="193">
        <f t="shared" si="15"/>
        <v>4</v>
      </c>
      <c r="C91" s="187">
        <v>25</v>
      </c>
      <c r="D91" s="78">
        <f t="shared" si="13"/>
        <v>78</v>
      </c>
      <c r="E91" s="77" t="s">
        <v>458</v>
      </c>
      <c r="F91" s="46" t="s">
        <v>427</v>
      </c>
      <c r="G91" s="45" t="s">
        <v>807</v>
      </c>
      <c r="H91" s="45"/>
      <c r="I91" s="47" t="s">
        <v>523</v>
      </c>
      <c r="J91" s="47" t="s">
        <v>537</v>
      </c>
      <c r="K91" s="603" t="s">
        <v>379</v>
      </c>
      <c r="L91" s="604"/>
      <c r="M91" s="605" t="s">
        <v>388</v>
      </c>
      <c r="N91" s="606"/>
      <c r="O91" s="75" t="s">
        <v>657</v>
      </c>
      <c r="P91" s="86" t="s">
        <v>296</v>
      </c>
      <c r="Q91" s="45">
        <v>4</v>
      </c>
      <c r="R91" s="45">
        <v>4</v>
      </c>
      <c r="S91" s="45">
        <v>-8</v>
      </c>
      <c r="T91" s="45">
        <f t="shared" si="17"/>
        <v>6</v>
      </c>
      <c r="U91" s="45">
        <f t="shared" si="19"/>
        <v>80</v>
      </c>
      <c r="V91" s="78">
        <f t="shared" si="16"/>
        <v>86</v>
      </c>
      <c r="W91" s="78">
        <f t="shared" si="14"/>
        <v>2115</v>
      </c>
      <c r="X91" s="78">
        <f t="shared" si="18"/>
        <v>315</v>
      </c>
      <c r="Y91" s="78"/>
      <c r="Z91" s="78"/>
      <c r="AA91" s="3"/>
    </row>
    <row r="92" spans="1:27" ht="36" customHeight="1" outlineLevel="1" x14ac:dyDescent="0.25">
      <c r="A92" s="668"/>
      <c r="B92" s="193">
        <f t="shared" si="15"/>
        <v>4</v>
      </c>
      <c r="C92" s="187">
        <v>26</v>
      </c>
      <c r="D92" s="78">
        <f t="shared" si="13"/>
        <v>79</v>
      </c>
      <c r="E92" s="77" t="s">
        <v>459</v>
      </c>
      <c r="F92" s="46" t="s">
        <v>428</v>
      </c>
      <c r="G92" s="45" t="s">
        <v>808</v>
      </c>
      <c r="H92" s="45"/>
      <c r="I92" s="47" t="s">
        <v>524</v>
      </c>
      <c r="J92" s="47" t="s">
        <v>538</v>
      </c>
      <c r="K92" s="603" t="s">
        <v>380</v>
      </c>
      <c r="L92" s="604"/>
      <c r="M92" s="605" t="s">
        <v>389</v>
      </c>
      <c r="N92" s="606"/>
      <c r="O92" s="75" t="s">
        <v>658</v>
      </c>
      <c r="P92" s="86" t="s">
        <v>297</v>
      </c>
      <c r="Q92" s="45">
        <v>4</v>
      </c>
      <c r="R92" s="45">
        <v>4</v>
      </c>
      <c r="S92" s="45">
        <v>-7</v>
      </c>
      <c r="T92" s="45">
        <f t="shared" si="17"/>
        <v>6</v>
      </c>
      <c r="U92" s="45">
        <f t="shared" si="19"/>
        <v>81</v>
      </c>
      <c r="V92" s="78">
        <f t="shared" si="16"/>
        <v>86</v>
      </c>
      <c r="W92" s="78">
        <f t="shared" si="14"/>
        <v>2120.625</v>
      </c>
      <c r="X92" s="78">
        <f t="shared" si="18"/>
        <v>320.625</v>
      </c>
      <c r="Y92" s="78"/>
      <c r="Z92" s="78"/>
      <c r="AA92" s="3"/>
    </row>
    <row r="93" spans="1:27" ht="36" customHeight="1" outlineLevel="1" x14ac:dyDescent="0.25">
      <c r="A93" s="668"/>
      <c r="B93" s="193">
        <f t="shared" si="15"/>
        <v>4</v>
      </c>
      <c r="C93" s="187">
        <v>27</v>
      </c>
      <c r="D93" s="78">
        <f t="shared" si="13"/>
        <v>80</v>
      </c>
      <c r="E93" s="77" t="s">
        <v>460</v>
      </c>
      <c r="F93" s="46" t="s">
        <v>429</v>
      </c>
      <c r="G93" s="45" t="s">
        <v>809</v>
      </c>
      <c r="H93" s="45"/>
      <c r="I93" s="47" t="s">
        <v>525</v>
      </c>
      <c r="J93" s="47" t="s">
        <v>539</v>
      </c>
      <c r="K93" s="603" t="s">
        <v>381</v>
      </c>
      <c r="L93" s="604"/>
      <c r="M93" s="605" t="s">
        <v>390</v>
      </c>
      <c r="N93" s="606"/>
      <c r="O93" s="75" t="s">
        <v>659</v>
      </c>
      <c r="P93" s="86" t="s">
        <v>298</v>
      </c>
      <c r="Q93" s="45">
        <v>4</v>
      </c>
      <c r="R93" s="45">
        <v>4</v>
      </c>
      <c r="S93" s="45">
        <v>-6</v>
      </c>
      <c r="T93" s="45">
        <f t="shared" si="17"/>
        <v>6</v>
      </c>
      <c r="U93" s="45">
        <f t="shared" si="19"/>
        <v>82</v>
      </c>
      <c r="V93" s="78">
        <f t="shared" si="16"/>
        <v>86</v>
      </c>
      <c r="W93" s="78">
        <f t="shared" si="14"/>
        <v>2126.25</v>
      </c>
      <c r="X93" s="78">
        <f t="shared" si="18"/>
        <v>326.25</v>
      </c>
      <c r="Y93" s="78"/>
      <c r="Z93" s="78"/>
      <c r="AA93" s="3"/>
    </row>
    <row r="94" spans="1:27" ht="36" customHeight="1" outlineLevel="1" x14ac:dyDescent="0.25">
      <c r="A94" s="668"/>
      <c r="B94" s="193">
        <f t="shared" si="15"/>
        <v>4</v>
      </c>
      <c r="C94" s="187">
        <v>28</v>
      </c>
      <c r="D94" s="78">
        <f t="shared" si="13"/>
        <v>81</v>
      </c>
      <c r="E94" s="77" t="s">
        <v>461</v>
      </c>
      <c r="F94" s="46" t="s">
        <v>430</v>
      </c>
      <c r="G94" s="45" t="s">
        <v>810</v>
      </c>
      <c r="H94" s="45"/>
      <c r="I94" s="47" t="s">
        <v>526</v>
      </c>
      <c r="J94" s="47" t="s">
        <v>540</v>
      </c>
      <c r="K94" s="603" t="s">
        <v>382</v>
      </c>
      <c r="L94" s="604"/>
      <c r="M94" s="605" t="s">
        <v>391</v>
      </c>
      <c r="N94" s="606"/>
      <c r="O94" s="75" t="s">
        <v>660</v>
      </c>
      <c r="P94" s="86" t="s">
        <v>299</v>
      </c>
      <c r="Q94" s="45">
        <v>4</v>
      </c>
      <c r="R94" s="45">
        <v>4</v>
      </c>
      <c r="S94" s="45">
        <v>-5</v>
      </c>
      <c r="T94" s="45">
        <f t="shared" si="17"/>
        <v>6</v>
      </c>
      <c r="U94" s="45">
        <f t="shared" si="19"/>
        <v>83</v>
      </c>
      <c r="V94" s="78">
        <f t="shared" si="16"/>
        <v>86</v>
      </c>
      <c r="W94" s="78">
        <f t="shared" si="14"/>
        <v>2131.875</v>
      </c>
      <c r="X94" s="78">
        <f t="shared" si="18"/>
        <v>331.875</v>
      </c>
      <c r="Y94" s="78"/>
      <c r="Z94" s="78"/>
      <c r="AA94" s="3"/>
    </row>
    <row r="95" spans="1:27" ht="36" customHeight="1" outlineLevel="1" x14ac:dyDescent="0.25">
      <c r="A95" s="668"/>
      <c r="B95" s="193">
        <f t="shared" si="15"/>
        <v>4</v>
      </c>
      <c r="C95" s="187">
        <v>29</v>
      </c>
      <c r="D95" s="78">
        <f t="shared" si="13"/>
        <v>82</v>
      </c>
      <c r="E95" s="77" t="s">
        <v>462</v>
      </c>
      <c r="F95" s="46" t="s">
        <v>431</v>
      </c>
      <c r="G95" s="45" t="s">
        <v>811</v>
      </c>
      <c r="H95" s="45"/>
      <c r="I95" s="47" t="s">
        <v>527</v>
      </c>
      <c r="J95" s="47" t="s">
        <v>541</v>
      </c>
      <c r="K95" s="603" t="s">
        <v>383</v>
      </c>
      <c r="L95" s="604"/>
      <c r="M95" s="605" t="s">
        <v>392</v>
      </c>
      <c r="N95" s="606"/>
      <c r="O95" s="75" t="s">
        <v>661</v>
      </c>
      <c r="P95" s="86" t="s">
        <v>300</v>
      </c>
      <c r="Q95" s="45">
        <v>4</v>
      </c>
      <c r="R95" s="45">
        <v>4</v>
      </c>
      <c r="S95" s="45">
        <v>-4</v>
      </c>
      <c r="T95" s="45">
        <f t="shared" si="17"/>
        <v>6</v>
      </c>
      <c r="U95" s="45">
        <f t="shared" si="19"/>
        <v>84</v>
      </c>
      <c r="V95" s="78">
        <f t="shared" si="16"/>
        <v>86</v>
      </c>
      <c r="W95" s="78">
        <f t="shared" si="14"/>
        <v>2137.5</v>
      </c>
      <c r="X95" s="78">
        <f t="shared" si="18"/>
        <v>337.5</v>
      </c>
      <c r="Y95" s="78"/>
      <c r="Z95" s="78"/>
      <c r="AA95" s="3"/>
    </row>
    <row r="96" spans="1:27" ht="36" customHeight="1" outlineLevel="1" x14ac:dyDescent="0.25">
      <c r="A96" s="668"/>
      <c r="B96" s="193">
        <f t="shared" si="15"/>
        <v>4</v>
      </c>
      <c r="C96" s="187">
        <v>30</v>
      </c>
      <c r="D96" s="78">
        <f t="shared" si="13"/>
        <v>83</v>
      </c>
      <c r="E96" s="77" t="s">
        <v>463</v>
      </c>
      <c r="F96" s="46" t="s">
        <v>432</v>
      </c>
      <c r="G96" s="45" t="s">
        <v>812</v>
      </c>
      <c r="H96" s="45"/>
      <c r="I96" s="47" t="s">
        <v>528</v>
      </c>
      <c r="J96" s="47" t="s">
        <v>542</v>
      </c>
      <c r="K96" s="603" t="s">
        <v>384</v>
      </c>
      <c r="L96" s="604"/>
      <c r="M96" s="605" t="s">
        <v>393</v>
      </c>
      <c r="N96" s="606"/>
      <c r="O96" s="75" t="s">
        <v>662</v>
      </c>
      <c r="P96" s="86" t="s">
        <v>301</v>
      </c>
      <c r="Q96" s="45">
        <v>4</v>
      </c>
      <c r="R96" s="45">
        <v>4</v>
      </c>
      <c r="S96" s="45">
        <v>-3</v>
      </c>
      <c r="T96" s="45">
        <f t="shared" si="17"/>
        <v>6</v>
      </c>
      <c r="U96" s="45">
        <f t="shared" si="19"/>
        <v>85</v>
      </c>
      <c r="V96" s="78">
        <f t="shared" si="16"/>
        <v>86</v>
      </c>
      <c r="W96" s="78">
        <f t="shared" si="14"/>
        <v>2143.125</v>
      </c>
      <c r="X96" s="78">
        <f t="shared" si="18"/>
        <v>343.125</v>
      </c>
      <c r="Y96" s="78"/>
      <c r="Z96" s="78"/>
      <c r="AA96" s="3"/>
    </row>
    <row r="97" spans="1:27" ht="36" customHeight="1" outlineLevel="1" x14ac:dyDescent="0.25">
      <c r="A97" s="668"/>
      <c r="B97" s="193">
        <f t="shared" si="15"/>
        <v>4</v>
      </c>
      <c r="C97" s="187">
        <v>31</v>
      </c>
      <c r="D97" s="78">
        <f t="shared" si="13"/>
        <v>84</v>
      </c>
      <c r="E97" s="68" t="s">
        <v>464</v>
      </c>
      <c r="F97" s="61" t="s">
        <v>433</v>
      </c>
      <c r="G97" s="45" t="s">
        <v>813</v>
      </c>
      <c r="H97" s="45"/>
      <c r="I97" s="47" t="s">
        <v>529</v>
      </c>
      <c r="J97" s="47" t="s">
        <v>543</v>
      </c>
      <c r="K97" s="603" t="s">
        <v>385</v>
      </c>
      <c r="L97" s="604"/>
      <c r="M97" s="605" t="s">
        <v>394</v>
      </c>
      <c r="N97" s="606"/>
      <c r="O97" s="75" t="s">
        <v>663</v>
      </c>
      <c r="P97" s="86" t="s">
        <v>302</v>
      </c>
      <c r="Q97" s="45">
        <v>4</v>
      </c>
      <c r="R97" s="45">
        <v>4</v>
      </c>
      <c r="S97" s="45">
        <v>-2</v>
      </c>
      <c r="T97" s="45">
        <f t="shared" si="17"/>
        <v>6</v>
      </c>
      <c r="U97" s="45">
        <f t="shared" si="19"/>
        <v>86</v>
      </c>
      <c r="V97" s="78">
        <f t="shared" si="16"/>
        <v>86</v>
      </c>
      <c r="W97" s="78">
        <f t="shared" si="14"/>
        <v>2148.75</v>
      </c>
      <c r="X97" s="78">
        <f t="shared" si="18"/>
        <v>348.75</v>
      </c>
      <c r="Y97" s="78"/>
      <c r="Z97" s="78"/>
      <c r="AA97" s="3"/>
    </row>
    <row r="98" spans="1:27" ht="36" customHeight="1" outlineLevel="1" thickBot="1" x14ac:dyDescent="0.3">
      <c r="A98" s="668"/>
      <c r="B98" s="194">
        <f t="shared" si="15"/>
        <v>4</v>
      </c>
      <c r="C98" s="188">
        <v>32</v>
      </c>
      <c r="D98" s="42">
        <f t="shared" si="13"/>
        <v>85</v>
      </c>
      <c r="E98" s="69" t="s">
        <v>465</v>
      </c>
      <c r="F98" s="64" t="s">
        <v>434</v>
      </c>
      <c r="G98" s="40" t="s">
        <v>814</v>
      </c>
      <c r="H98" s="40"/>
      <c r="I98" s="41" t="s">
        <v>530</v>
      </c>
      <c r="J98" s="41" t="s">
        <v>544</v>
      </c>
      <c r="K98" s="595" t="s">
        <v>386</v>
      </c>
      <c r="L98" s="596"/>
      <c r="M98" s="597" t="s">
        <v>395</v>
      </c>
      <c r="N98" s="598"/>
      <c r="O98" s="73" t="s">
        <v>664</v>
      </c>
      <c r="P98" s="182" t="s">
        <v>162</v>
      </c>
      <c r="Q98" s="40">
        <v>4</v>
      </c>
      <c r="R98" s="40">
        <v>4</v>
      </c>
      <c r="S98" s="40">
        <v>-1</v>
      </c>
      <c r="T98" s="40">
        <f t="shared" si="17"/>
        <v>6</v>
      </c>
      <c r="U98" s="40">
        <f t="shared" si="19"/>
        <v>87</v>
      </c>
      <c r="V98" s="42">
        <f t="shared" si="16"/>
        <v>86</v>
      </c>
      <c r="W98" s="42">
        <f t="shared" si="14"/>
        <v>2154.375</v>
      </c>
      <c r="X98" s="42">
        <f t="shared" si="18"/>
        <v>354.375</v>
      </c>
      <c r="Y98" s="42"/>
      <c r="Z98" s="42"/>
      <c r="AA98" s="3"/>
    </row>
    <row r="99" spans="1:27" ht="36" customHeight="1" thickTop="1" thickBot="1" x14ac:dyDescent="0.3">
      <c r="A99" s="668"/>
      <c r="B99" s="195">
        <f t="shared" si="15"/>
        <v>4</v>
      </c>
      <c r="C99" s="189">
        <v>1</v>
      </c>
      <c r="D99" s="166">
        <f t="shared" si="13"/>
        <v>86</v>
      </c>
      <c r="E99" s="183" t="s">
        <v>26</v>
      </c>
      <c r="F99" s="184" t="s">
        <v>435</v>
      </c>
      <c r="G99" s="166" t="s">
        <v>815</v>
      </c>
      <c r="H99" s="166"/>
      <c r="I99" s="179" t="s">
        <v>485</v>
      </c>
      <c r="J99" s="179" t="s">
        <v>545</v>
      </c>
      <c r="K99" s="599" t="s">
        <v>40</v>
      </c>
      <c r="L99" s="600"/>
      <c r="M99" s="601" t="s">
        <v>39</v>
      </c>
      <c r="N99" s="602"/>
      <c r="O99" s="599" t="s">
        <v>38</v>
      </c>
      <c r="P99" s="600"/>
      <c r="Q99" s="166">
        <v>4</v>
      </c>
      <c r="R99" s="166">
        <v>4</v>
      </c>
      <c r="S99" s="166">
        <v>0</v>
      </c>
      <c r="T99" s="166">
        <f t="shared" si="17"/>
        <v>6</v>
      </c>
      <c r="U99" s="166">
        <f t="shared" si="19"/>
        <v>88</v>
      </c>
      <c r="V99" s="166">
        <f t="shared" si="16"/>
        <v>86</v>
      </c>
      <c r="W99" s="166">
        <f t="shared" si="14"/>
        <v>2160</v>
      </c>
      <c r="X99" s="166">
        <f t="shared" si="18"/>
        <v>0</v>
      </c>
      <c r="Y99" s="166">
        <v>7</v>
      </c>
      <c r="Z99" s="166">
        <v>14</v>
      </c>
      <c r="AA99" s="3"/>
    </row>
    <row r="100" spans="1:27" ht="36" customHeight="1" outlineLevel="1" thickTop="1" x14ac:dyDescent="0.25">
      <c r="A100" s="668"/>
      <c r="B100" s="194">
        <f t="shared" si="15"/>
        <v>4</v>
      </c>
      <c r="C100" s="188">
        <v>2</v>
      </c>
      <c r="D100" s="42">
        <f t="shared" si="13"/>
        <v>87</v>
      </c>
      <c r="E100" s="69" t="s">
        <v>466</v>
      </c>
      <c r="F100" s="64" t="s">
        <v>436</v>
      </c>
      <c r="G100" s="40" t="s">
        <v>816</v>
      </c>
      <c r="H100" s="40"/>
      <c r="I100" s="41" t="s">
        <v>499</v>
      </c>
      <c r="J100" s="41" t="s">
        <v>315</v>
      </c>
      <c r="K100" s="579" t="s">
        <v>219</v>
      </c>
      <c r="L100" s="580"/>
      <c r="M100" s="581" t="s">
        <v>150</v>
      </c>
      <c r="N100" s="582"/>
      <c r="O100" s="579" t="s">
        <v>142</v>
      </c>
      <c r="P100" s="580"/>
      <c r="Q100" s="40">
        <v>4</v>
      </c>
      <c r="R100" s="40">
        <v>4</v>
      </c>
      <c r="S100" s="40">
        <v>1</v>
      </c>
      <c r="T100" s="40">
        <f t="shared" si="17"/>
        <v>6</v>
      </c>
      <c r="U100" s="40">
        <f t="shared" si="19"/>
        <v>89</v>
      </c>
      <c r="V100" s="42">
        <f t="shared" si="16"/>
        <v>86</v>
      </c>
      <c r="W100" s="42">
        <f t="shared" si="14"/>
        <v>2165.625</v>
      </c>
      <c r="X100" s="42">
        <f t="shared" si="18"/>
        <v>5.625</v>
      </c>
      <c r="Y100" s="42"/>
      <c r="Z100" s="42"/>
      <c r="AA100" s="3"/>
    </row>
    <row r="101" spans="1:27" ht="36" customHeight="1" outlineLevel="1" x14ac:dyDescent="0.25">
      <c r="A101" s="668"/>
      <c r="B101" s="193">
        <f t="shared" si="15"/>
        <v>4</v>
      </c>
      <c r="C101" s="187">
        <v>3</v>
      </c>
      <c r="D101" s="78">
        <f t="shared" si="13"/>
        <v>88</v>
      </c>
      <c r="E101" s="68" t="s">
        <v>467</v>
      </c>
      <c r="F101" s="61" t="s">
        <v>437</v>
      </c>
      <c r="G101" s="45" t="s">
        <v>817</v>
      </c>
      <c r="H101" s="45"/>
      <c r="I101" s="47" t="s">
        <v>500</v>
      </c>
      <c r="J101" s="47" t="s">
        <v>316</v>
      </c>
      <c r="K101" s="545" t="s">
        <v>222</v>
      </c>
      <c r="L101" s="546"/>
      <c r="M101" s="562" t="s">
        <v>184</v>
      </c>
      <c r="N101" s="563"/>
      <c r="O101" s="545" t="s">
        <v>143</v>
      </c>
      <c r="P101" s="546"/>
      <c r="Q101" s="45">
        <v>4</v>
      </c>
      <c r="R101" s="45">
        <v>4</v>
      </c>
      <c r="S101" s="45">
        <v>2</v>
      </c>
      <c r="T101" s="45">
        <f t="shared" si="17"/>
        <v>6</v>
      </c>
      <c r="U101" s="45">
        <f t="shared" si="19"/>
        <v>90</v>
      </c>
      <c r="V101" s="78">
        <f t="shared" si="16"/>
        <v>86</v>
      </c>
      <c r="W101" s="78">
        <f t="shared" si="14"/>
        <v>2171.25</v>
      </c>
      <c r="X101" s="78">
        <f t="shared" si="18"/>
        <v>11.25</v>
      </c>
      <c r="Y101" s="78"/>
      <c r="Z101" s="78"/>
      <c r="AA101" s="3"/>
    </row>
    <row r="102" spans="1:27" ht="36" customHeight="1" outlineLevel="1" x14ac:dyDescent="0.25">
      <c r="A102" s="668"/>
      <c r="B102" s="193">
        <f t="shared" si="15"/>
        <v>4</v>
      </c>
      <c r="C102" s="187">
        <v>4</v>
      </c>
      <c r="D102" s="78">
        <f t="shared" si="13"/>
        <v>89</v>
      </c>
      <c r="E102" s="68" t="s">
        <v>468</v>
      </c>
      <c r="F102" s="61" t="s">
        <v>438</v>
      </c>
      <c r="G102" s="45" t="s">
        <v>818</v>
      </c>
      <c r="H102" s="45"/>
      <c r="I102" s="47" t="s">
        <v>501</v>
      </c>
      <c r="J102" s="47" t="s">
        <v>317</v>
      </c>
      <c r="K102" s="545" t="s">
        <v>223</v>
      </c>
      <c r="L102" s="546"/>
      <c r="M102" s="562" t="s">
        <v>185</v>
      </c>
      <c r="N102" s="563"/>
      <c r="O102" s="545" t="s">
        <v>144</v>
      </c>
      <c r="P102" s="546"/>
      <c r="Q102" s="45">
        <v>4</v>
      </c>
      <c r="R102" s="45">
        <v>4</v>
      </c>
      <c r="S102" s="45">
        <v>3</v>
      </c>
      <c r="T102" s="45">
        <f t="shared" si="17"/>
        <v>6</v>
      </c>
      <c r="U102" s="45">
        <f t="shared" si="19"/>
        <v>91</v>
      </c>
      <c r="V102" s="78">
        <f t="shared" si="16"/>
        <v>86</v>
      </c>
      <c r="W102" s="78">
        <f t="shared" si="14"/>
        <v>2176.875</v>
      </c>
      <c r="X102" s="78">
        <f t="shared" si="18"/>
        <v>16.875</v>
      </c>
      <c r="Y102" s="78"/>
      <c r="Z102" s="78"/>
      <c r="AA102" s="3"/>
    </row>
    <row r="103" spans="1:27" ht="36" customHeight="1" outlineLevel="1" x14ac:dyDescent="0.25">
      <c r="A103" s="668"/>
      <c r="B103" s="193">
        <f t="shared" si="15"/>
        <v>4</v>
      </c>
      <c r="C103" s="187">
        <v>5</v>
      </c>
      <c r="D103" s="78">
        <f t="shared" ref="D103:D132" si="20">U103-2</f>
        <v>90</v>
      </c>
      <c r="E103" s="68" t="s">
        <v>469</v>
      </c>
      <c r="F103" s="61" t="s">
        <v>439</v>
      </c>
      <c r="G103" s="45" t="s">
        <v>819</v>
      </c>
      <c r="H103" s="45"/>
      <c r="I103" s="47" t="s">
        <v>502</v>
      </c>
      <c r="J103" s="47" t="s">
        <v>318</v>
      </c>
      <c r="K103" s="545" t="s">
        <v>224</v>
      </c>
      <c r="L103" s="546"/>
      <c r="M103" s="562" t="s">
        <v>186</v>
      </c>
      <c r="N103" s="563"/>
      <c r="O103" s="545" t="s">
        <v>145</v>
      </c>
      <c r="P103" s="546"/>
      <c r="Q103" s="45">
        <v>4</v>
      </c>
      <c r="R103" s="45">
        <v>4</v>
      </c>
      <c r="S103" s="45">
        <v>4</v>
      </c>
      <c r="T103" s="45">
        <f t="shared" si="17"/>
        <v>6</v>
      </c>
      <c r="U103" s="45">
        <f t="shared" si="19"/>
        <v>92</v>
      </c>
      <c r="V103" s="78">
        <f t="shared" si="16"/>
        <v>86</v>
      </c>
      <c r="W103" s="78">
        <f t="shared" si="14"/>
        <v>2182.5</v>
      </c>
      <c r="X103" s="78">
        <f t="shared" si="18"/>
        <v>22.5</v>
      </c>
      <c r="Y103" s="78"/>
      <c r="Z103" s="78"/>
      <c r="AA103" s="3"/>
    </row>
    <row r="104" spans="1:27" ht="36" customHeight="1" outlineLevel="1" x14ac:dyDescent="0.25">
      <c r="A104" s="668"/>
      <c r="B104" s="193">
        <f t="shared" si="15"/>
        <v>4</v>
      </c>
      <c r="C104" s="187">
        <v>6</v>
      </c>
      <c r="D104" s="78">
        <f t="shared" si="20"/>
        <v>91</v>
      </c>
      <c r="E104" s="68" t="s">
        <v>470</v>
      </c>
      <c r="F104" s="61" t="s">
        <v>440</v>
      </c>
      <c r="G104" s="45" t="s">
        <v>820</v>
      </c>
      <c r="H104" s="45"/>
      <c r="I104" s="47" t="s">
        <v>503</v>
      </c>
      <c r="J104" s="47" t="s">
        <v>319</v>
      </c>
      <c r="K104" s="545" t="s">
        <v>225</v>
      </c>
      <c r="L104" s="546"/>
      <c r="M104" s="562" t="s">
        <v>187</v>
      </c>
      <c r="N104" s="563"/>
      <c r="O104" s="545" t="s">
        <v>146</v>
      </c>
      <c r="P104" s="546"/>
      <c r="Q104" s="45">
        <v>4</v>
      </c>
      <c r="R104" s="45">
        <v>4</v>
      </c>
      <c r="S104" s="45">
        <v>5</v>
      </c>
      <c r="T104" s="45">
        <f t="shared" si="17"/>
        <v>6</v>
      </c>
      <c r="U104" s="45">
        <f t="shared" si="19"/>
        <v>93</v>
      </c>
      <c r="V104" s="78">
        <f t="shared" si="16"/>
        <v>86</v>
      </c>
      <c r="W104" s="78">
        <f t="shared" si="14"/>
        <v>2188.125</v>
      </c>
      <c r="X104" s="78">
        <f t="shared" si="18"/>
        <v>28.125</v>
      </c>
      <c r="Y104" s="78"/>
      <c r="Z104" s="78"/>
      <c r="AA104" s="3"/>
    </row>
    <row r="105" spans="1:27" ht="36" customHeight="1" outlineLevel="1" x14ac:dyDescent="0.25">
      <c r="A105" s="668"/>
      <c r="B105" s="193">
        <f t="shared" si="15"/>
        <v>4</v>
      </c>
      <c r="C105" s="187">
        <v>7</v>
      </c>
      <c r="D105" s="78">
        <f t="shared" si="20"/>
        <v>92</v>
      </c>
      <c r="E105" s="68" t="s">
        <v>471</v>
      </c>
      <c r="F105" s="61" t="s">
        <v>441</v>
      </c>
      <c r="G105" s="45" t="s">
        <v>821</v>
      </c>
      <c r="H105" s="45"/>
      <c r="I105" s="47" t="s">
        <v>504</v>
      </c>
      <c r="J105" s="47" t="s">
        <v>323</v>
      </c>
      <c r="K105" s="545" t="s">
        <v>226</v>
      </c>
      <c r="L105" s="546"/>
      <c r="M105" s="562" t="s">
        <v>188</v>
      </c>
      <c r="N105" s="563"/>
      <c r="O105" s="545" t="s">
        <v>147</v>
      </c>
      <c r="P105" s="546"/>
      <c r="Q105" s="45">
        <v>4</v>
      </c>
      <c r="R105" s="45">
        <v>4</v>
      </c>
      <c r="S105" s="45">
        <v>6</v>
      </c>
      <c r="T105" s="45">
        <f t="shared" si="17"/>
        <v>6</v>
      </c>
      <c r="U105" s="45">
        <f t="shared" si="19"/>
        <v>94</v>
      </c>
      <c r="V105" s="78">
        <f t="shared" si="16"/>
        <v>86</v>
      </c>
      <c r="W105" s="78">
        <f t="shared" si="14"/>
        <v>2193.75</v>
      </c>
      <c r="X105" s="78">
        <f t="shared" si="18"/>
        <v>33.75</v>
      </c>
      <c r="Y105" s="78"/>
      <c r="Z105" s="78"/>
      <c r="AA105" s="3"/>
    </row>
    <row r="106" spans="1:27" ht="36" customHeight="1" outlineLevel="1" x14ac:dyDescent="0.25">
      <c r="A106" s="668"/>
      <c r="B106" s="193">
        <f t="shared" si="15"/>
        <v>4</v>
      </c>
      <c r="C106" s="187">
        <v>8</v>
      </c>
      <c r="D106" s="78">
        <f t="shared" si="20"/>
        <v>93</v>
      </c>
      <c r="E106" s="68" t="s">
        <v>472</v>
      </c>
      <c r="F106" s="61" t="s">
        <v>442</v>
      </c>
      <c r="G106" s="45" t="s">
        <v>822</v>
      </c>
      <c r="H106" s="45"/>
      <c r="I106" s="47" t="s">
        <v>505</v>
      </c>
      <c r="J106" s="47" t="s">
        <v>324</v>
      </c>
      <c r="K106" s="545" t="s">
        <v>227</v>
      </c>
      <c r="L106" s="546"/>
      <c r="M106" s="562" t="s">
        <v>189</v>
      </c>
      <c r="N106" s="563"/>
      <c r="O106" s="545" t="s">
        <v>148</v>
      </c>
      <c r="P106" s="546"/>
      <c r="Q106" s="45">
        <v>4</v>
      </c>
      <c r="R106" s="45">
        <v>4</v>
      </c>
      <c r="S106" s="45">
        <v>7</v>
      </c>
      <c r="T106" s="45">
        <f t="shared" si="17"/>
        <v>6</v>
      </c>
      <c r="U106" s="45">
        <f t="shared" si="19"/>
        <v>95</v>
      </c>
      <c r="V106" s="78">
        <f t="shared" si="16"/>
        <v>86</v>
      </c>
      <c r="W106" s="78">
        <f t="shared" si="14"/>
        <v>2199.375</v>
      </c>
      <c r="X106" s="78">
        <f t="shared" si="18"/>
        <v>39.375</v>
      </c>
      <c r="Y106" s="78"/>
      <c r="Z106" s="78"/>
      <c r="AA106" s="3"/>
    </row>
    <row r="107" spans="1:27" ht="36" customHeight="1" outlineLevel="1" x14ac:dyDescent="0.25">
      <c r="A107" s="668"/>
      <c r="B107" s="193">
        <f t="shared" si="15"/>
        <v>4</v>
      </c>
      <c r="C107" s="187">
        <v>9</v>
      </c>
      <c r="D107" s="78">
        <f t="shared" si="20"/>
        <v>94</v>
      </c>
      <c r="E107" s="68" t="s">
        <v>473</v>
      </c>
      <c r="F107" s="61" t="s">
        <v>443</v>
      </c>
      <c r="G107" s="45" t="s">
        <v>823</v>
      </c>
      <c r="H107" s="45"/>
      <c r="I107" s="47" t="s">
        <v>506</v>
      </c>
      <c r="J107" s="47" t="s">
        <v>325</v>
      </c>
      <c r="K107" s="545" t="s">
        <v>228</v>
      </c>
      <c r="L107" s="546"/>
      <c r="M107" s="562" t="s">
        <v>218</v>
      </c>
      <c r="N107" s="563"/>
      <c r="O107" s="545" t="s">
        <v>149</v>
      </c>
      <c r="P107" s="546"/>
      <c r="Q107" s="45">
        <v>4</v>
      </c>
      <c r="R107" s="45">
        <v>4</v>
      </c>
      <c r="S107" s="45">
        <v>8</v>
      </c>
      <c r="T107" s="45">
        <f t="shared" si="17"/>
        <v>6</v>
      </c>
      <c r="U107" s="45">
        <f t="shared" si="19"/>
        <v>96</v>
      </c>
      <c r="V107" s="78">
        <f t="shared" si="16"/>
        <v>86</v>
      </c>
      <c r="W107" s="78">
        <f t="shared" si="14"/>
        <v>2205</v>
      </c>
      <c r="X107" s="78">
        <f t="shared" si="18"/>
        <v>45</v>
      </c>
      <c r="Y107" s="78"/>
      <c r="Z107" s="78"/>
      <c r="AA107" s="3"/>
    </row>
    <row r="108" spans="1:27" ht="36" customHeight="1" outlineLevel="1" x14ac:dyDescent="0.25">
      <c r="A108" s="668"/>
      <c r="B108" s="193">
        <f t="shared" si="15"/>
        <v>4</v>
      </c>
      <c r="C108" s="187">
        <v>10</v>
      </c>
      <c r="D108" s="78">
        <f t="shared" si="20"/>
        <v>95</v>
      </c>
      <c r="E108" s="68" t="s">
        <v>474</v>
      </c>
      <c r="F108" s="61" t="s">
        <v>444</v>
      </c>
      <c r="G108" s="45" t="s">
        <v>824</v>
      </c>
      <c r="H108" s="45"/>
      <c r="I108" s="47" t="s">
        <v>507</v>
      </c>
      <c r="J108" s="47" t="s">
        <v>326</v>
      </c>
      <c r="K108" s="545" t="s">
        <v>229</v>
      </c>
      <c r="L108" s="546"/>
      <c r="M108" s="562" t="s">
        <v>236</v>
      </c>
      <c r="N108" s="563"/>
      <c r="O108" s="545" t="s">
        <v>237</v>
      </c>
      <c r="P108" s="546"/>
      <c r="Q108" s="45">
        <v>4</v>
      </c>
      <c r="R108" s="45">
        <v>4</v>
      </c>
      <c r="S108" s="45">
        <v>9</v>
      </c>
      <c r="T108" s="45">
        <f t="shared" si="17"/>
        <v>6</v>
      </c>
      <c r="U108" s="45">
        <f t="shared" si="19"/>
        <v>97</v>
      </c>
      <c r="V108" s="78">
        <f t="shared" si="16"/>
        <v>86</v>
      </c>
      <c r="W108" s="78">
        <f t="shared" si="14"/>
        <v>2210.625</v>
      </c>
      <c r="X108" s="78">
        <f t="shared" si="18"/>
        <v>50.625</v>
      </c>
      <c r="Y108" s="78"/>
      <c r="Z108" s="78"/>
      <c r="AA108" s="3"/>
    </row>
    <row r="109" spans="1:27" ht="36" customHeight="1" outlineLevel="1" x14ac:dyDescent="0.25">
      <c r="A109" s="668"/>
      <c r="B109" s="193">
        <f t="shared" si="15"/>
        <v>4</v>
      </c>
      <c r="C109" s="187">
        <v>11</v>
      </c>
      <c r="D109" s="78">
        <f t="shared" si="20"/>
        <v>96</v>
      </c>
      <c r="E109" s="68" t="s">
        <v>475</v>
      </c>
      <c r="F109" s="61" t="s">
        <v>445</v>
      </c>
      <c r="G109" s="45" t="s">
        <v>825</v>
      </c>
      <c r="H109" s="45"/>
      <c r="I109" s="47" t="s">
        <v>508</v>
      </c>
      <c r="J109" s="47" t="s">
        <v>327</v>
      </c>
      <c r="K109" s="545" t="s">
        <v>230</v>
      </c>
      <c r="L109" s="546"/>
      <c r="M109" s="562" t="s">
        <v>407</v>
      </c>
      <c r="N109" s="563"/>
      <c r="O109" s="545" t="s">
        <v>288</v>
      </c>
      <c r="P109" s="546"/>
      <c r="Q109" s="45">
        <v>4</v>
      </c>
      <c r="R109" s="45">
        <v>4</v>
      </c>
      <c r="S109" s="45">
        <v>10</v>
      </c>
      <c r="T109" s="45">
        <f t="shared" si="17"/>
        <v>6</v>
      </c>
      <c r="U109" s="45">
        <f t="shared" si="19"/>
        <v>98</v>
      </c>
      <c r="V109" s="78">
        <f t="shared" si="16"/>
        <v>86</v>
      </c>
      <c r="W109" s="78">
        <f t="shared" si="14"/>
        <v>2216.25</v>
      </c>
      <c r="X109" s="78">
        <f t="shared" si="18"/>
        <v>56.25</v>
      </c>
      <c r="Y109" s="78"/>
      <c r="Z109" s="78"/>
      <c r="AA109" s="3"/>
    </row>
    <row r="110" spans="1:27" ht="36" customHeight="1" outlineLevel="1" x14ac:dyDescent="0.25">
      <c r="A110" s="668"/>
      <c r="B110" s="193">
        <f t="shared" si="15"/>
        <v>4</v>
      </c>
      <c r="C110" s="187">
        <v>12</v>
      </c>
      <c r="D110" s="78">
        <f t="shared" si="20"/>
        <v>97</v>
      </c>
      <c r="E110" s="68" t="s">
        <v>476</v>
      </c>
      <c r="F110" s="61" t="s">
        <v>446</v>
      </c>
      <c r="G110" s="45" t="s">
        <v>826</v>
      </c>
      <c r="H110" s="45"/>
      <c r="I110" s="47" t="s">
        <v>509</v>
      </c>
      <c r="J110" s="47" t="s">
        <v>371</v>
      </c>
      <c r="K110" s="545" t="s">
        <v>282</v>
      </c>
      <c r="L110" s="546"/>
      <c r="M110" s="562" t="s">
        <v>408</v>
      </c>
      <c r="N110" s="563"/>
      <c r="O110" s="545" t="s">
        <v>289</v>
      </c>
      <c r="P110" s="546"/>
      <c r="Q110" s="45">
        <v>4</v>
      </c>
      <c r="R110" s="45">
        <v>4</v>
      </c>
      <c r="S110" s="45">
        <v>11</v>
      </c>
      <c r="T110" s="45">
        <f t="shared" si="17"/>
        <v>6</v>
      </c>
      <c r="U110" s="45">
        <f t="shared" si="19"/>
        <v>99</v>
      </c>
      <c r="V110" s="78">
        <f t="shared" si="16"/>
        <v>86</v>
      </c>
      <c r="W110" s="78">
        <f t="shared" si="14"/>
        <v>2221.875</v>
      </c>
      <c r="X110" s="78">
        <f t="shared" si="18"/>
        <v>61.875</v>
      </c>
      <c r="Y110" s="78"/>
      <c r="Z110" s="78"/>
      <c r="AA110" s="3"/>
    </row>
    <row r="111" spans="1:27" ht="36" customHeight="1" outlineLevel="1" x14ac:dyDescent="0.25">
      <c r="A111" s="668"/>
      <c r="B111" s="193">
        <f t="shared" si="15"/>
        <v>4</v>
      </c>
      <c r="C111" s="187">
        <v>13</v>
      </c>
      <c r="D111" s="78">
        <f t="shared" si="20"/>
        <v>98</v>
      </c>
      <c r="E111" s="68" t="s">
        <v>477</v>
      </c>
      <c r="F111" s="61" t="s">
        <v>447</v>
      </c>
      <c r="G111" s="45" t="s">
        <v>827</v>
      </c>
      <c r="H111" s="45"/>
      <c r="I111" s="47" t="s">
        <v>510</v>
      </c>
      <c r="J111" s="47" t="s">
        <v>372</v>
      </c>
      <c r="K111" s="545" t="s">
        <v>283</v>
      </c>
      <c r="L111" s="546"/>
      <c r="M111" s="562" t="s">
        <v>491</v>
      </c>
      <c r="N111" s="563"/>
      <c r="O111" s="545" t="s">
        <v>290</v>
      </c>
      <c r="P111" s="546"/>
      <c r="Q111" s="45">
        <v>4</v>
      </c>
      <c r="R111" s="45">
        <v>4</v>
      </c>
      <c r="S111" s="45">
        <v>12</v>
      </c>
      <c r="T111" s="45">
        <f t="shared" si="17"/>
        <v>6</v>
      </c>
      <c r="U111" s="45">
        <f t="shared" si="19"/>
        <v>100</v>
      </c>
      <c r="V111" s="78">
        <f t="shared" si="16"/>
        <v>86</v>
      </c>
      <c r="W111" s="78">
        <f t="shared" si="14"/>
        <v>2227.5</v>
      </c>
      <c r="X111" s="78">
        <f t="shared" si="18"/>
        <v>67.5</v>
      </c>
      <c r="Y111" s="78"/>
      <c r="Z111" s="78"/>
      <c r="AA111" s="3"/>
    </row>
    <row r="112" spans="1:27" ht="36" customHeight="1" outlineLevel="1" x14ac:dyDescent="0.25">
      <c r="A112" s="668"/>
      <c r="B112" s="193">
        <f t="shared" si="15"/>
        <v>4</v>
      </c>
      <c r="C112" s="187">
        <v>14</v>
      </c>
      <c r="D112" s="78">
        <f t="shared" si="20"/>
        <v>99</v>
      </c>
      <c r="E112" s="68" t="s">
        <v>478</v>
      </c>
      <c r="F112" s="61" t="s">
        <v>448</v>
      </c>
      <c r="G112" s="45" t="s">
        <v>828</v>
      </c>
      <c r="H112" s="45"/>
      <c r="I112" s="47" t="s">
        <v>511</v>
      </c>
      <c r="J112" s="47" t="s">
        <v>373</v>
      </c>
      <c r="K112" s="545" t="s">
        <v>284</v>
      </c>
      <c r="L112" s="546"/>
      <c r="M112" s="562" t="s">
        <v>494</v>
      </c>
      <c r="N112" s="563"/>
      <c r="O112" s="545" t="s">
        <v>291</v>
      </c>
      <c r="P112" s="546"/>
      <c r="Q112" s="45">
        <v>4</v>
      </c>
      <c r="R112" s="45">
        <v>4</v>
      </c>
      <c r="S112" s="45">
        <v>13</v>
      </c>
      <c r="T112" s="45">
        <f t="shared" si="17"/>
        <v>6</v>
      </c>
      <c r="U112" s="45">
        <f t="shared" si="19"/>
        <v>101</v>
      </c>
      <c r="V112" s="78">
        <f t="shared" si="16"/>
        <v>86</v>
      </c>
      <c r="W112" s="78">
        <f t="shared" si="14"/>
        <v>2233.125</v>
      </c>
      <c r="X112" s="78">
        <f t="shared" si="18"/>
        <v>73.125</v>
      </c>
      <c r="Y112" s="78"/>
      <c r="Z112" s="78"/>
      <c r="AA112" s="3"/>
    </row>
    <row r="113" spans="1:27" ht="36" customHeight="1" outlineLevel="1" x14ac:dyDescent="0.25">
      <c r="A113" s="668"/>
      <c r="B113" s="193">
        <f t="shared" si="15"/>
        <v>4</v>
      </c>
      <c r="C113" s="187">
        <v>15</v>
      </c>
      <c r="D113" s="78">
        <f t="shared" si="20"/>
        <v>100</v>
      </c>
      <c r="E113" s="68" t="s">
        <v>479</v>
      </c>
      <c r="F113" s="61" t="s">
        <v>449</v>
      </c>
      <c r="G113" s="45" t="s">
        <v>829</v>
      </c>
      <c r="H113" s="45"/>
      <c r="I113" s="47" t="s">
        <v>512</v>
      </c>
      <c r="J113" s="47" t="s">
        <v>374</v>
      </c>
      <c r="K113" s="545" t="s">
        <v>285</v>
      </c>
      <c r="L113" s="546"/>
      <c r="M113" s="562" t="s">
        <v>492</v>
      </c>
      <c r="N113" s="563"/>
      <c r="O113" s="545" t="s">
        <v>292</v>
      </c>
      <c r="P113" s="546"/>
      <c r="Q113" s="45">
        <v>4</v>
      </c>
      <c r="R113" s="45">
        <v>4</v>
      </c>
      <c r="S113" s="45">
        <v>14</v>
      </c>
      <c r="T113" s="45">
        <f t="shared" si="17"/>
        <v>6</v>
      </c>
      <c r="U113" s="45">
        <f t="shared" si="19"/>
        <v>102</v>
      </c>
      <c r="V113" s="78">
        <f t="shared" si="16"/>
        <v>86</v>
      </c>
      <c r="W113" s="78">
        <f t="shared" si="14"/>
        <v>2238.75</v>
      </c>
      <c r="X113" s="78">
        <f t="shared" si="18"/>
        <v>78.75</v>
      </c>
      <c r="Y113" s="78"/>
      <c r="Z113" s="78"/>
      <c r="AA113" s="3"/>
    </row>
    <row r="114" spans="1:27" ht="36" customHeight="1" outlineLevel="1" x14ac:dyDescent="0.25">
      <c r="A114" s="668"/>
      <c r="B114" s="193">
        <f t="shared" si="15"/>
        <v>4</v>
      </c>
      <c r="C114" s="187">
        <v>16</v>
      </c>
      <c r="D114" s="78">
        <f t="shared" si="20"/>
        <v>101</v>
      </c>
      <c r="E114" s="68" t="s">
        <v>480</v>
      </c>
      <c r="F114" s="61" t="s">
        <v>450</v>
      </c>
      <c r="G114" s="45" t="s">
        <v>830</v>
      </c>
      <c r="H114" s="45"/>
      <c r="I114" s="47" t="s">
        <v>513</v>
      </c>
      <c r="J114" s="47" t="s">
        <v>375</v>
      </c>
      <c r="K114" s="545" t="s">
        <v>286</v>
      </c>
      <c r="L114" s="546"/>
      <c r="M114" s="562" t="s">
        <v>493</v>
      </c>
      <c r="N114" s="563"/>
      <c r="O114" s="545" t="s">
        <v>293</v>
      </c>
      <c r="P114" s="546"/>
      <c r="Q114" s="45">
        <v>4</v>
      </c>
      <c r="R114" s="45">
        <v>4</v>
      </c>
      <c r="S114" s="45">
        <v>15</v>
      </c>
      <c r="T114" s="45">
        <f t="shared" si="17"/>
        <v>6</v>
      </c>
      <c r="U114" s="45">
        <f t="shared" si="19"/>
        <v>103</v>
      </c>
      <c r="V114" s="78">
        <f t="shared" si="16"/>
        <v>86</v>
      </c>
      <c r="W114" s="78">
        <f t="shared" si="14"/>
        <v>2244.375</v>
      </c>
      <c r="X114" s="78">
        <f t="shared" si="18"/>
        <v>84.375</v>
      </c>
      <c r="Y114" s="78"/>
      <c r="Z114" s="78"/>
      <c r="AA114" s="3"/>
    </row>
    <row r="115" spans="1:27" ht="18" customHeight="1" outlineLevel="1" x14ac:dyDescent="0.25">
      <c r="A115" s="668"/>
      <c r="B115" s="558">
        <f t="shared" si="15"/>
        <v>4</v>
      </c>
      <c r="C115" s="564">
        <v>17</v>
      </c>
      <c r="D115" s="565">
        <f t="shared" si="20"/>
        <v>102</v>
      </c>
      <c r="E115" s="566" t="s">
        <v>560</v>
      </c>
      <c r="F115" s="593" t="s">
        <v>559</v>
      </c>
      <c r="G115" s="565" t="s">
        <v>831</v>
      </c>
      <c r="H115" s="565"/>
      <c r="I115" s="594" t="s">
        <v>591</v>
      </c>
      <c r="J115" s="62" t="s">
        <v>376</v>
      </c>
      <c r="K115" s="585" t="s">
        <v>287</v>
      </c>
      <c r="L115" s="586"/>
      <c r="M115" s="587" t="s">
        <v>487</v>
      </c>
      <c r="N115" s="588"/>
      <c r="O115" s="585" t="s">
        <v>311</v>
      </c>
      <c r="P115" s="586"/>
      <c r="Q115" s="63">
        <v>4</v>
      </c>
      <c r="R115" s="63">
        <v>4</v>
      </c>
      <c r="S115" s="63">
        <v>16</v>
      </c>
      <c r="T115" s="63">
        <f t="shared" si="17"/>
        <v>6</v>
      </c>
      <c r="U115" s="63">
        <f t="shared" si="19"/>
        <v>104</v>
      </c>
      <c r="V115" s="551">
        <f t="shared" si="16"/>
        <v>86</v>
      </c>
      <c r="W115" s="551">
        <f t="shared" si="14"/>
        <v>2250</v>
      </c>
      <c r="X115" s="551">
        <f t="shared" si="18"/>
        <v>90</v>
      </c>
      <c r="Y115" s="551"/>
      <c r="Z115" s="551"/>
      <c r="AA115" s="3"/>
    </row>
    <row r="116" spans="1:27" s="38" customFormat="1" ht="18" customHeight="1" outlineLevel="1" x14ac:dyDescent="0.25">
      <c r="A116" s="668"/>
      <c r="B116" s="559">
        <f t="shared" si="15"/>
        <v>4</v>
      </c>
      <c r="C116" s="564"/>
      <c r="D116" s="565">
        <f t="shared" si="20"/>
        <v>102</v>
      </c>
      <c r="E116" s="566"/>
      <c r="F116" s="593"/>
      <c r="G116" s="565"/>
      <c r="H116" s="565"/>
      <c r="I116" s="594"/>
      <c r="J116" s="51" t="s">
        <v>609</v>
      </c>
      <c r="K116" s="589" t="s">
        <v>486</v>
      </c>
      <c r="L116" s="590"/>
      <c r="M116" s="591" t="s">
        <v>488</v>
      </c>
      <c r="N116" s="592"/>
      <c r="O116" s="589" t="s">
        <v>489</v>
      </c>
      <c r="P116" s="590"/>
      <c r="Q116" s="52">
        <v>5</v>
      </c>
      <c r="R116" s="52">
        <v>4</v>
      </c>
      <c r="S116" s="52">
        <v>-16</v>
      </c>
      <c r="T116" s="52">
        <f t="shared" si="17"/>
        <v>7</v>
      </c>
      <c r="U116" s="52">
        <f t="shared" si="19"/>
        <v>104</v>
      </c>
      <c r="V116" s="552">
        <f t="shared" si="16"/>
        <v>118</v>
      </c>
      <c r="W116" s="552">
        <f t="shared" si="14"/>
        <v>2255.625</v>
      </c>
      <c r="X116" s="552">
        <f t="shared" si="18"/>
        <v>95.625</v>
      </c>
      <c r="Y116" s="552"/>
      <c r="Z116" s="552"/>
      <c r="AA116" s="258"/>
    </row>
    <row r="117" spans="1:27" s="38" customFormat="1" ht="36" customHeight="1" outlineLevel="1" x14ac:dyDescent="0.25">
      <c r="A117" s="668"/>
      <c r="B117" s="193">
        <f t="shared" si="15"/>
        <v>4</v>
      </c>
      <c r="C117" s="187">
        <v>18</v>
      </c>
      <c r="D117" s="78">
        <f t="shared" si="20"/>
        <v>103</v>
      </c>
      <c r="E117" s="68" t="s">
        <v>576</v>
      </c>
      <c r="F117" s="61" t="s">
        <v>561</v>
      </c>
      <c r="G117" s="45" t="s">
        <v>832</v>
      </c>
      <c r="H117" s="45"/>
      <c r="I117" s="47" t="s">
        <v>592</v>
      </c>
      <c r="J117" s="47" t="s">
        <v>610</v>
      </c>
      <c r="K117" s="545" t="s">
        <v>514</v>
      </c>
      <c r="L117" s="546"/>
      <c r="M117" s="562" t="s">
        <v>546</v>
      </c>
      <c r="N117" s="563"/>
      <c r="O117" s="545" t="s">
        <v>553</v>
      </c>
      <c r="P117" s="546"/>
      <c r="Q117" s="45">
        <v>5</v>
      </c>
      <c r="R117" s="45">
        <v>4</v>
      </c>
      <c r="S117" s="45">
        <v>-15</v>
      </c>
      <c r="T117" s="45">
        <f t="shared" si="17"/>
        <v>7</v>
      </c>
      <c r="U117" s="45">
        <f t="shared" si="19"/>
        <v>105</v>
      </c>
      <c r="V117" s="78">
        <f t="shared" si="16"/>
        <v>118</v>
      </c>
      <c r="W117" s="78">
        <f>W115+90/16</f>
        <v>2255.625</v>
      </c>
      <c r="X117" s="78">
        <f t="shared" si="18"/>
        <v>95.625</v>
      </c>
      <c r="Y117" s="78"/>
      <c r="Z117" s="78"/>
      <c r="AA117" s="258"/>
    </row>
    <row r="118" spans="1:27" ht="36" customHeight="1" outlineLevel="1" x14ac:dyDescent="0.25">
      <c r="A118" s="668"/>
      <c r="B118" s="193">
        <f t="shared" si="15"/>
        <v>4</v>
      </c>
      <c r="C118" s="187">
        <v>19</v>
      </c>
      <c r="D118" s="78">
        <f t="shared" si="20"/>
        <v>104</v>
      </c>
      <c r="E118" s="68" t="s">
        <v>577</v>
      </c>
      <c r="F118" s="61" t="s">
        <v>562</v>
      </c>
      <c r="G118" s="45" t="s">
        <v>833</v>
      </c>
      <c r="H118" s="45"/>
      <c r="I118" s="47" t="s">
        <v>593</v>
      </c>
      <c r="J118" s="47" t="s">
        <v>611</v>
      </c>
      <c r="K118" s="545" t="s">
        <v>531</v>
      </c>
      <c r="L118" s="546"/>
      <c r="M118" s="562" t="s">
        <v>547</v>
      </c>
      <c r="N118" s="563"/>
      <c r="O118" s="545" t="s">
        <v>554</v>
      </c>
      <c r="P118" s="546"/>
      <c r="Q118" s="45">
        <v>5</v>
      </c>
      <c r="R118" s="45">
        <v>4</v>
      </c>
      <c r="S118" s="45">
        <v>-14</v>
      </c>
      <c r="T118" s="45">
        <f t="shared" si="17"/>
        <v>7</v>
      </c>
      <c r="U118" s="45">
        <f t="shared" si="19"/>
        <v>106</v>
      </c>
      <c r="V118" s="78">
        <f t="shared" si="16"/>
        <v>118</v>
      </c>
      <c r="W118" s="78">
        <f t="shared" si="14"/>
        <v>2261.25</v>
      </c>
      <c r="X118" s="78">
        <f t="shared" si="18"/>
        <v>101.25</v>
      </c>
      <c r="Y118" s="78"/>
      <c r="Z118" s="78"/>
      <c r="AA118" s="3"/>
    </row>
    <row r="119" spans="1:27" ht="36" customHeight="1" outlineLevel="1" x14ac:dyDescent="0.25">
      <c r="A119" s="668"/>
      <c r="B119" s="193">
        <f t="shared" si="15"/>
        <v>4</v>
      </c>
      <c r="C119" s="187">
        <v>20</v>
      </c>
      <c r="D119" s="78">
        <f t="shared" si="20"/>
        <v>105</v>
      </c>
      <c r="E119" s="68" t="s">
        <v>578</v>
      </c>
      <c r="F119" s="61" t="s">
        <v>563</v>
      </c>
      <c r="G119" s="45" t="s">
        <v>834</v>
      </c>
      <c r="H119" s="45"/>
      <c r="I119" s="47" t="s">
        <v>594</v>
      </c>
      <c r="J119" s="47" t="s">
        <v>612</v>
      </c>
      <c r="K119" s="545" t="s">
        <v>532</v>
      </c>
      <c r="L119" s="546"/>
      <c r="M119" s="562" t="s">
        <v>548</v>
      </c>
      <c r="N119" s="563"/>
      <c r="O119" s="545" t="s">
        <v>555</v>
      </c>
      <c r="P119" s="546"/>
      <c r="Q119" s="45">
        <v>5</v>
      </c>
      <c r="R119" s="45">
        <v>4</v>
      </c>
      <c r="S119" s="45">
        <v>-13</v>
      </c>
      <c r="T119" s="45">
        <f t="shared" si="17"/>
        <v>7</v>
      </c>
      <c r="U119" s="45">
        <f t="shared" si="19"/>
        <v>107</v>
      </c>
      <c r="V119" s="78">
        <f t="shared" si="16"/>
        <v>118</v>
      </c>
      <c r="W119" s="78">
        <f t="shared" si="14"/>
        <v>2266.875</v>
      </c>
      <c r="X119" s="78">
        <f t="shared" si="18"/>
        <v>106.875</v>
      </c>
      <c r="Y119" s="78"/>
      <c r="Z119" s="78"/>
      <c r="AA119" s="3"/>
    </row>
    <row r="120" spans="1:27" ht="36" customHeight="1" outlineLevel="1" x14ac:dyDescent="0.25">
      <c r="A120" s="668"/>
      <c r="B120" s="193">
        <f t="shared" si="15"/>
        <v>4</v>
      </c>
      <c r="C120" s="187">
        <v>21</v>
      </c>
      <c r="D120" s="78">
        <f t="shared" si="20"/>
        <v>106</v>
      </c>
      <c r="E120" s="68" t="s">
        <v>579</v>
      </c>
      <c r="F120" s="61" t="s">
        <v>564</v>
      </c>
      <c r="G120" s="45" t="s">
        <v>835</v>
      </c>
      <c r="H120" s="45"/>
      <c r="I120" s="47" t="s">
        <v>595</v>
      </c>
      <c r="J120" s="47" t="s">
        <v>613</v>
      </c>
      <c r="K120" s="545" t="s">
        <v>533</v>
      </c>
      <c r="L120" s="546"/>
      <c r="M120" s="562" t="s">
        <v>549</v>
      </c>
      <c r="N120" s="563"/>
      <c r="O120" s="545" t="s">
        <v>556</v>
      </c>
      <c r="P120" s="546"/>
      <c r="Q120" s="45">
        <v>5</v>
      </c>
      <c r="R120" s="45">
        <v>4</v>
      </c>
      <c r="S120" s="45">
        <v>-12</v>
      </c>
      <c r="T120" s="45">
        <f t="shared" si="17"/>
        <v>7</v>
      </c>
      <c r="U120" s="45">
        <f t="shared" si="19"/>
        <v>108</v>
      </c>
      <c r="V120" s="78">
        <f t="shared" si="16"/>
        <v>118</v>
      </c>
      <c r="W120" s="78">
        <f t="shared" si="14"/>
        <v>2272.5</v>
      </c>
      <c r="X120" s="78">
        <f t="shared" si="18"/>
        <v>112.5</v>
      </c>
      <c r="Y120" s="78"/>
      <c r="Z120" s="78"/>
      <c r="AA120" s="3"/>
    </row>
    <row r="121" spans="1:27" ht="36" customHeight="1" outlineLevel="1" x14ac:dyDescent="0.25">
      <c r="A121" s="668"/>
      <c r="B121" s="193">
        <f t="shared" si="15"/>
        <v>4</v>
      </c>
      <c r="C121" s="187">
        <v>22</v>
      </c>
      <c r="D121" s="78">
        <f t="shared" si="20"/>
        <v>107</v>
      </c>
      <c r="E121" s="68" t="s">
        <v>580</v>
      </c>
      <c r="F121" s="61" t="s">
        <v>565</v>
      </c>
      <c r="G121" s="45" t="s">
        <v>836</v>
      </c>
      <c r="H121" s="45"/>
      <c r="I121" s="47" t="s">
        <v>596</v>
      </c>
      <c r="J121" s="47" t="s">
        <v>614</v>
      </c>
      <c r="K121" s="545" t="s">
        <v>534</v>
      </c>
      <c r="L121" s="546"/>
      <c r="M121" s="562" t="s">
        <v>550</v>
      </c>
      <c r="N121" s="563"/>
      <c r="O121" s="545" t="s">
        <v>557</v>
      </c>
      <c r="P121" s="546"/>
      <c r="Q121" s="45">
        <v>5</v>
      </c>
      <c r="R121" s="45">
        <v>4</v>
      </c>
      <c r="S121" s="45">
        <v>-11</v>
      </c>
      <c r="T121" s="45">
        <f t="shared" si="17"/>
        <v>7</v>
      </c>
      <c r="U121" s="45">
        <f t="shared" si="19"/>
        <v>109</v>
      </c>
      <c r="V121" s="78">
        <f t="shared" si="16"/>
        <v>118</v>
      </c>
      <c r="W121" s="78">
        <f t="shared" si="14"/>
        <v>2278.125</v>
      </c>
      <c r="X121" s="78">
        <f t="shared" si="18"/>
        <v>118.125</v>
      </c>
      <c r="Y121" s="78"/>
      <c r="Z121" s="78"/>
      <c r="AA121" s="3"/>
    </row>
    <row r="122" spans="1:27" ht="36" customHeight="1" outlineLevel="1" x14ac:dyDescent="0.25">
      <c r="A122" s="668"/>
      <c r="B122" s="193">
        <f t="shared" si="15"/>
        <v>4</v>
      </c>
      <c r="C122" s="187">
        <v>23</v>
      </c>
      <c r="D122" s="78">
        <f t="shared" si="20"/>
        <v>108</v>
      </c>
      <c r="E122" s="68" t="s">
        <v>581</v>
      </c>
      <c r="F122" s="61" t="s">
        <v>566</v>
      </c>
      <c r="G122" s="45" t="s">
        <v>837</v>
      </c>
      <c r="H122" s="45"/>
      <c r="I122" s="47" t="s">
        <v>597</v>
      </c>
      <c r="J122" s="47" t="s">
        <v>615</v>
      </c>
      <c r="K122" s="545" t="s">
        <v>535</v>
      </c>
      <c r="L122" s="546"/>
      <c r="M122" s="562" t="s">
        <v>551</v>
      </c>
      <c r="N122" s="563"/>
      <c r="O122" s="545" t="s">
        <v>558</v>
      </c>
      <c r="P122" s="546"/>
      <c r="Q122" s="45">
        <v>5</v>
      </c>
      <c r="R122" s="45">
        <v>4</v>
      </c>
      <c r="S122" s="45">
        <v>-10</v>
      </c>
      <c r="T122" s="45">
        <f t="shared" si="17"/>
        <v>7</v>
      </c>
      <c r="U122" s="45">
        <f t="shared" si="19"/>
        <v>110</v>
      </c>
      <c r="V122" s="78">
        <f t="shared" si="16"/>
        <v>118</v>
      </c>
      <c r="W122" s="78">
        <f t="shared" si="14"/>
        <v>2283.75</v>
      </c>
      <c r="X122" s="78">
        <f t="shared" si="18"/>
        <v>123.75</v>
      </c>
      <c r="Y122" s="78"/>
      <c r="Z122" s="78"/>
      <c r="AA122" s="3"/>
    </row>
    <row r="123" spans="1:27" ht="36" customHeight="1" outlineLevel="1" x14ac:dyDescent="0.25">
      <c r="A123" s="668"/>
      <c r="B123" s="193">
        <f t="shared" si="15"/>
        <v>4</v>
      </c>
      <c r="C123" s="187">
        <v>24</v>
      </c>
      <c r="D123" s="78">
        <f t="shared" si="20"/>
        <v>109</v>
      </c>
      <c r="E123" s="68" t="s">
        <v>582</v>
      </c>
      <c r="F123" s="61" t="s">
        <v>567</v>
      </c>
      <c r="G123" s="45" t="s">
        <v>838</v>
      </c>
      <c r="H123" s="45"/>
      <c r="I123" s="47" t="s">
        <v>598</v>
      </c>
      <c r="J123" s="47" t="s">
        <v>616</v>
      </c>
      <c r="K123" s="545" t="s">
        <v>536</v>
      </c>
      <c r="L123" s="546"/>
      <c r="M123" s="562" t="s">
        <v>322</v>
      </c>
      <c r="N123" s="563"/>
      <c r="O123" s="545" t="s">
        <v>238</v>
      </c>
      <c r="P123" s="546"/>
      <c r="Q123" s="45">
        <v>5</v>
      </c>
      <c r="R123" s="45">
        <v>4</v>
      </c>
      <c r="S123" s="45">
        <v>-9</v>
      </c>
      <c r="T123" s="45">
        <f t="shared" si="17"/>
        <v>7</v>
      </c>
      <c r="U123" s="45">
        <f t="shared" si="19"/>
        <v>111</v>
      </c>
      <c r="V123" s="78">
        <f t="shared" si="16"/>
        <v>118</v>
      </c>
      <c r="W123" s="78">
        <f t="shared" si="14"/>
        <v>2289.375</v>
      </c>
      <c r="X123" s="78">
        <f t="shared" si="18"/>
        <v>129.375</v>
      </c>
      <c r="Y123" s="78"/>
      <c r="Z123" s="78"/>
      <c r="AA123" s="3"/>
    </row>
    <row r="124" spans="1:27" ht="36" customHeight="1" outlineLevel="1" x14ac:dyDescent="0.25">
      <c r="A124" s="668"/>
      <c r="B124" s="193">
        <f t="shared" si="15"/>
        <v>4</v>
      </c>
      <c r="C124" s="187">
        <v>25</v>
      </c>
      <c r="D124" s="78">
        <f t="shared" si="20"/>
        <v>110</v>
      </c>
      <c r="E124" s="68" t="s">
        <v>583</v>
      </c>
      <c r="F124" s="61" t="s">
        <v>568</v>
      </c>
      <c r="G124" s="45" t="s">
        <v>839</v>
      </c>
      <c r="H124" s="45"/>
      <c r="I124" s="47" t="s">
        <v>599</v>
      </c>
      <c r="J124" s="47" t="s">
        <v>617</v>
      </c>
      <c r="K124" s="545" t="s">
        <v>537</v>
      </c>
      <c r="L124" s="546"/>
      <c r="M124" s="562" t="s">
        <v>379</v>
      </c>
      <c r="N124" s="563"/>
      <c r="O124" s="545" t="s">
        <v>388</v>
      </c>
      <c r="P124" s="546"/>
      <c r="Q124" s="45">
        <v>5</v>
      </c>
      <c r="R124" s="45">
        <v>4</v>
      </c>
      <c r="S124" s="45">
        <v>-8</v>
      </c>
      <c r="T124" s="45">
        <f t="shared" si="17"/>
        <v>7</v>
      </c>
      <c r="U124" s="45">
        <f t="shared" si="19"/>
        <v>112</v>
      </c>
      <c r="V124" s="78">
        <f t="shared" si="16"/>
        <v>118</v>
      </c>
      <c r="W124" s="78">
        <f t="shared" si="14"/>
        <v>2295</v>
      </c>
      <c r="X124" s="78">
        <f t="shared" si="18"/>
        <v>135</v>
      </c>
      <c r="Y124" s="78"/>
      <c r="Z124" s="78"/>
      <c r="AA124" s="3"/>
    </row>
    <row r="125" spans="1:27" ht="36" customHeight="1" outlineLevel="1" x14ac:dyDescent="0.25">
      <c r="A125" s="668"/>
      <c r="B125" s="193">
        <f t="shared" si="15"/>
        <v>4</v>
      </c>
      <c r="C125" s="187">
        <v>26</v>
      </c>
      <c r="D125" s="78">
        <f t="shared" si="20"/>
        <v>111</v>
      </c>
      <c r="E125" s="68" t="s">
        <v>584</v>
      </c>
      <c r="F125" s="61" t="s">
        <v>569</v>
      </c>
      <c r="G125" s="45" t="s">
        <v>840</v>
      </c>
      <c r="H125" s="45"/>
      <c r="I125" s="47" t="s">
        <v>600</v>
      </c>
      <c r="J125" s="47" t="s">
        <v>618</v>
      </c>
      <c r="K125" s="545" t="s">
        <v>538</v>
      </c>
      <c r="L125" s="546"/>
      <c r="M125" s="562" t="s">
        <v>380</v>
      </c>
      <c r="N125" s="563"/>
      <c r="O125" s="545" t="s">
        <v>389</v>
      </c>
      <c r="P125" s="546"/>
      <c r="Q125" s="45">
        <v>5</v>
      </c>
      <c r="R125" s="45">
        <v>4</v>
      </c>
      <c r="S125" s="45">
        <v>-7</v>
      </c>
      <c r="T125" s="45">
        <f t="shared" si="17"/>
        <v>7</v>
      </c>
      <c r="U125" s="45">
        <f t="shared" si="19"/>
        <v>113</v>
      </c>
      <c r="V125" s="78">
        <f t="shared" si="16"/>
        <v>118</v>
      </c>
      <c r="W125" s="78">
        <f t="shared" si="14"/>
        <v>2300.625</v>
      </c>
      <c r="X125" s="78">
        <f t="shared" si="18"/>
        <v>140.625</v>
      </c>
      <c r="Y125" s="78"/>
      <c r="Z125" s="78"/>
      <c r="AA125" s="3"/>
    </row>
    <row r="126" spans="1:27" ht="36" customHeight="1" outlineLevel="1" x14ac:dyDescent="0.25">
      <c r="A126" s="668"/>
      <c r="B126" s="193">
        <f t="shared" si="15"/>
        <v>4</v>
      </c>
      <c r="C126" s="187">
        <v>27</v>
      </c>
      <c r="D126" s="78">
        <f t="shared" si="20"/>
        <v>112</v>
      </c>
      <c r="E126" s="68" t="s">
        <v>585</v>
      </c>
      <c r="F126" s="61" t="s">
        <v>570</v>
      </c>
      <c r="G126" s="45" t="s">
        <v>841</v>
      </c>
      <c r="H126" s="45"/>
      <c r="I126" s="47" t="s">
        <v>601</v>
      </c>
      <c r="J126" s="47" t="s">
        <v>619</v>
      </c>
      <c r="K126" s="545" t="s">
        <v>539</v>
      </c>
      <c r="L126" s="546"/>
      <c r="M126" s="562" t="s">
        <v>381</v>
      </c>
      <c r="N126" s="563"/>
      <c r="O126" s="545" t="s">
        <v>390</v>
      </c>
      <c r="P126" s="546"/>
      <c r="Q126" s="45">
        <v>5</v>
      </c>
      <c r="R126" s="45">
        <v>4</v>
      </c>
      <c r="S126" s="45">
        <v>-6</v>
      </c>
      <c r="T126" s="45">
        <f t="shared" si="17"/>
        <v>7</v>
      </c>
      <c r="U126" s="45">
        <f t="shared" si="19"/>
        <v>114</v>
      </c>
      <c r="V126" s="78">
        <f t="shared" si="16"/>
        <v>118</v>
      </c>
      <c r="W126" s="78">
        <f t="shared" si="14"/>
        <v>2306.25</v>
      </c>
      <c r="X126" s="78">
        <f t="shared" si="18"/>
        <v>146.25</v>
      </c>
      <c r="Y126" s="78"/>
      <c r="Z126" s="78"/>
      <c r="AA126" s="3"/>
    </row>
    <row r="127" spans="1:27" ht="36" customHeight="1" outlineLevel="1" x14ac:dyDescent="0.25">
      <c r="A127" s="668"/>
      <c r="B127" s="193">
        <f t="shared" si="15"/>
        <v>4</v>
      </c>
      <c r="C127" s="187">
        <v>28</v>
      </c>
      <c r="D127" s="78">
        <f t="shared" si="20"/>
        <v>113</v>
      </c>
      <c r="E127" s="68" t="s">
        <v>586</v>
      </c>
      <c r="F127" s="61" t="s">
        <v>571</v>
      </c>
      <c r="G127" s="45" t="s">
        <v>842</v>
      </c>
      <c r="H127" s="45"/>
      <c r="I127" s="47" t="s">
        <v>602</v>
      </c>
      <c r="J127" s="47" t="s">
        <v>620</v>
      </c>
      <c r="K127" s="545" t="s">
        <v>540</v>
      </c>
      <c r="L127" s="546"/>
      <c r="M127" s="562" t="s">
        <v>382</v>
      </c>
      <c r="N127" s="563"/>
      <c r="O127" s="545" t="s">
        <v>391</v>
      </c>
      <c r="P127" s="546"/>
      <c r="Q127" s="45">
        <v>5</v>
      </c>
      <c r="R127" s="45">
        <v>4</v>
      </c>
      <c r="S127" s="45">
        <v>-5</v>
      </c>
      <c r="T127" s="45">
        <f t="shared" si="17"/>
        <v>7</v>
      </c>
      <c r="U127" s="45">
        <f t="shared" si="19"/>
        <v>115</v>
      </c>
      <c r="V127" s="78">
        <f t="shared" si="16"/>
        <v>118</v>
      </c>
      <c r="W127" s="78">
        <f t="shared" si="14"/>
        <v>2311.875</v>
      </c>
      <c r="X127" s="78">
        <f t="shared" si="18"/>
        <v>151.875</v>
      </c>
      <c r="Y127" s="78"/>
      <c r="Z127" s="78"/>
      <c r="AA127" s="3"/>
    </row>
    <row r="128" spans="1:27" ht="36" customHeight="1" outlineLevel="1" x14ac:dyDescent="0.25">
      <c r="A128" s="668"/>
      <c r="B128" s="193">
        <f t="shared" si="15"/>
        <v>4</v>
      </c>
      <c r="C128" s="187">
        <v>29</v>
      </c>
      <c r="D128" s="78">
        <f t="shared" si="20"/>
        <v>114</v>
      </c>
      <c r="E128" s="68" t="s">
        <v>587</v>
      </c>
      <c r="F128" s="61" t="s">
        <v>572</v>
      </c>
      <c r="G128" s="45" t="s">
        <v>843</v>
      </c>
      <c r="H128" s="45"/>
      <c r="I128" s="47" t="s">
        <v>603</v>
      </c>
      <c r="J128" s="47" t="s">
        <v>621</v>
      </c>
      <c r="K128" s="545" t="s">
        <v>541</v>
      </c>
      <c r="L128" s="546"/>
      <c r="M128" s="562" t="s">
        <v>383</v>
      </c>
      <c r="N128" s="563"/>
      <c r="O128" s="545" t="s">
        <v>392</v>
      </c>
      <c r="P128" s="546"/>
      <c r="Q128" s="45">
        <v>5</v>
      </c>
      <c r="R128" s="45">
        <v>4</v>
      </c>
      <c r="S128" s="45">
        <v>-4</v>
      </c>
      <c r="T128" s="45">
        <f t="shared" si="17"/>
        <v>7</v>
      </c>
      <c r="U128" s="45">
        <f t="shared" si="19"/>
        <v>116</v>
      </c>
      <c r="V128" s="78">
        <f t="shared" si="16"/>
        <v>118</v>
      </c>
      <c r="W128" s="78">
        <f t="shared" si="14"/>
        <v>2317.5</v>
      </c>
      <c r="X128" s="78">
        <f t="shared" si="18"/>
        <v>157.5</v>
      </c>
      <c r="Y128" s="78"/>
      <c r="Z128" s="78"/>
      <c r="AA128" s="3"/>
    </row>
    <row r="129" spans="1:27" ht="36" customHeight="1" outlineLevel="1" x14ac:dyDescent="0.25">
      <c r="A129" s="668"/>
      <c r="B129" s="193">
        <f t="shared" si="15"/>
        <v>4</v>
      </c>
      <c r="C129" s="187">
        <v>30</v>
      </c>
      <c r="D129" s="78">
        <f t="shared" si="20"/>
        <v>115</v>
      </c>
      <c r="E129" s="68" t="s">
        <v>588</v>
      </c>
      <c r="F129" s="61" t="s">
        <v>573</v>
      </c>
      <c r="G129" s="45" t="s">
        <v>844</v>
      </c>
      <c r="H129" s="45"/>
      <c r="I129" s="47" t="s">
        <v>604</v>
      </c>
      <c r="J129" s="47" t="s">
        <v>622</v>
      </c>
      <c r="K129" s="545" t="s">
        <v>542</v>
      </c>
      <c r="L129" s="546"/>
      <c r="M129" s="562" t="s">
        <v>384</v>
      </c>
      <c r="N129" s="563"/>
      <c r="O129" s="545" t="s">
        <v>393</v>
      </c>
      <c r="P129" s="546"/>
      <c r="Q129" s="45">
        <v>5</v>
      </c>
      <c r="R129" s="45">
        <v>4</v>
      </c>
      <c r="S129" s="45">
        <v>-3</v>
      </c>
      <c r="T129" s="45">
        <f t="shared" si="17"/>
        <v>7</v>
      </c>
      <c r="U129" s="45">
        <f t="shared" si="19"/>
        <v>117</v>
      </c>
      <c r="V129" s="78">
        <f t="shared" si="16"/>
        <v>118</v>
      </c>
      <c r="W129" s="78">
        <f t="shared" si="14"/>
        <v>2323.125</v>
      </c>
      <c r="X129" s="78">
        <f t="shared" si="18"/>
        <v>163.125</v>
      </c>
      <c r="Y129" s="78"/>
      <c r="Z129" s="78"/>
      <c r="AA129" s="3"/>
    </row>
    <row r="130" spans="1:27" ht="36" customHeight="1" outlineLevel="1" x14ac:dyDescent="0.25">
      <c r="A130" s="668"/>
      <c r="B130" s="193">
        <f t="shared" si="15"/>
        <v>4</v>
      </c>
      <c r="C130" s="187">
        <v>31</v>
      </c>
      <c r="D130" s="78">
        <f t="shared" si="20"/>
        <v>116</v>
      </c>
      <c r="E130" s="68" t="s">
        <v>589</v>
      </c>
      <c r="F130" s="61" t="s">
        <v>574</v>
      </c>
      <c r="G130" s="45" t="s">
        <v>845</v>
      </c>
      <c r="H130" s="45"/>
      <c r="I130" s="47" t="s">
        <v>605</v>
      </c>
      <c r="J130" s="47" t="s">
        <v>623</v>
      </c>
      <c r="K130" s="545" t="s">
        <v>543</v>
      </c>
      <c r="L130" s="546"/>
      <c r="M130" s="562" t="s">
        <v>385</v>
      </c>
      <c r="N130" s="563"/>
      <c r="O130" s="545" t="s">
        <v>394</v>
      </c>
      <c r="P130" s="546"/>
      <c r="Q130" s="45">
        <v>5</v>
      </c>
      <c r="R130" s="45">
        <v>4</v>
      </c>
      <c r="S130" s="45">
        <v>-2</v>
      </c>
      <c r="T130" s="45">
        <f t="shared" si="17"/>
        <v>7</v>
      </c>
      <c r="U130" s="45">
        <f t="shared" si="19"/>
        <v>118</v>
      </c>
      <c r="V130" s="78">
        <f t="shared" si="16"/>
        <v>118</v>
      </c>
      <c r="W130" s="78">
        <f t="shared" si="14"/>
        <v>2328.75</v>
      </c>
      <c r="X130" s="78">
        <f t="shared" si="18"/>
        <v>168.75</v>
      </c>
      <c r="Y130" s="78"/>
      <c r="Z130" s="78"/>
      <c r="AA130" s="3"/>
    </row>
    <row r="131" spans="1:27" ht="36" customHeight="1" outlineLevel="1" thickBot="1" x14ac:dyDescent="0.3">
      <c r="A131" s="669"/>
      <c r="B131" s="194">
        <f t="shared" si="15"/>
        <v>4</v>
      </c>
      <c r="C131" s="188">
        <v>32</v>
      </c>
      <c r="D131" s="42">
        <f t="shared" si="20"/>
        <v>117</v>
      </c>
      <c r="E131" s="69" t="s">
        <v>409</v>
      </c>
      <c r="F131" s="64" t="s">
        <v>575</v>
      </c>
      <c r="G131" s="40" t="s">
        <v>846</v>
      </c>
      <c r="H131" s="40"/>
      <c r="I131" s="41" t="s">
        <v>606</v>
      </c>
      <c r="J131" s="41" t="s">
        <v>624</v>
      </c>
      <c r="K131" s="579" t="s">
        <v>544</v>
      </c>
      <c r="L131" s="580"/>
      <c r="M131" s="581" t="s">
        <v>386</v>
      </c>
      <c r="N131" s="582"/>
      <c r="O131" s="567" t="s">
        <v>395</v>
      </c>
      <c r="P131" s="568"/>
      <c r="Q131" s="40">
        <v>5</v>
      </c>
      <c r="R131" s="40">
        <v>4</v>
      </c>
      <c r="S131" s="40">
        <v>-1</v>
      </c>
      <c r="T131" s="40">
        <f t="shared" si="17"/>
        <v>7</v>
      </c>
      <c r="U131" s="40">
        <f t="shared" si="19"/>
        <v>119</v>
      </c>
      <c r="V131" s="42">
        <f t="shared" si="16"/>
        <v>118</v>
      </c>
      <c r="W131" s="42">
        <f t="shared" si="14"/>
        <v>2334.375</v>
      </c>
      <c r="X131" s="42">
        <f t="shared" si="18"/>
        <v>174.375</v>
      </c>
      <c r="Y131" s="42"/>
      <c r="Z131" s="42"/>
      <c r="AA131" s="3"/>
    </row>
    <row r="132" spans="1:27" ht="36" customHeight="1" thickTop="1" thickBot="1" x14ac:dyDescent="0.3">
      <c r="A132" s="211" t="s">
        <v>731</v>
      </c>
      <c r="B132" s="197">
        <f t="shared" si="15"/>
        <v>5</v>
      </c>
      <c r="C132" s="198" t="s">
        <v>69</v>
      </c>
      <c r="D132" s="162">
        <f t="shared" si="20"/>
        <v>118</v>
      </c>
      <c r="E132" s="259" t="s">
        <v>590</v>
      </c>
      <c r="F132" s="260" t="s">
        <v>715</v>
      </c>
      <c r="G132" s="162" t="s">
        <v>847</v>
      </c>
      <c r="H132" s="163" t="s">
        <v>739</v>
      </c>
      <c r="I132" s="164" t="s">
        <v>607</v>
      </c>
      <c r="J132" s="164" t="s">
        <v>608</v>
      </c>
      <c r="K132" s="583" t="s">
        <v>545</v>
      </c>
      <c r="L132" s="584"/>
      <c r="M132" s="583" t="s">
        <v>40</v>
      </c>
      <c r="N132" s="584"/>
      <c r="O132" s="583" t="s">
        <v>39</v>
      </c>
      <c r="P132" s="584"/>
      <c r="Q132" s="165">
        <v>5</v>
      </c>
      <c r="R132" s="165">
        <v>4</v>
      </c>
      <c r="S132" s="165">
        <v>0</v>
      </c>
      <c r="T132" s="165">
        <f t="shared" si="17"/>
        <v>7</v>
      </c>
      <c r="U132" s="165">
        <f t="shared" si="19"/>
        <v>120</v>
      </c>
      <c r="V132" s="165">
        <f t="shared" si="16"/>
        <v>118</v>
      </c>
      <c r="W132" s="165">
        <f t="shared" ref="W132" si="21">W131+90/16</f>
        <v>2340</v>
      </c>
      <c r="X132" s="165">
        <f>MOD(W132,360)</f>
        <v>180</v>
      </c>
      <c r="Y132" s="165">
        <v>8</v>
      </c>
      <c r="Z132" s="165">
        <v>16</v>
      </c>
      <c r="AA132" s="3"/>
    </row>
    <row r="133" spans="1:27" ht="15.75" thickTop="1" x14ac:dyDescent="0.25"/>
    <row r="136" spans="1:27" ht="15.75" thickBot="1" x14ac:dyDescent="0.3"/>
    <row r="137" spans="1:27" ht="36" customHeight="1" thickBot="1" x14ac:dyDescent="0.3">
      <c r="A137" s="3"/>
      <c r="B137" s="253">
        <f t="shared" ref="B137" si="22">MAX(TRUNC((W137+180)/360)-2,1)</f>
        <v>1</v>
      </c>
      <c r="C137" s="216" t="s">
        <v>69</v>
      </c>
      <c r="D137" s="215">
        <f>U137-2</f>
        <v>2</v>
      </c>
      <c r="E137" s="217" t="s">
        <v>733</v>
      </c>
      <c r="F137" s="218" t="s">
        <v>163</v>
      </c>
      <c r="G137" s="215" t="s">
        <v>164</v>
      </c>
      <c r="H137" s="215"/>
      <c r="I137" s="219" t="s">
        <v>239</v>
      </c>
      <c r="J137" s="220" t="s">
        <v>168</v>
      </c>
      <c r="K137" s="657" t="s">
        <v>170</v>
      </c>
      <c r="L137" s="658"/>
      <c r="M137" s="657" t="s">
        <v>127</v>
      </c>
      <c r="N137" s="658"/>
      <c r="O137" s="256" t="s">
        <v>852</v>
      </c>
      <c r="P137" s="255" t="s">
        <v>853</v>
      </c>
      <c r="Q137" s="215">
        <v>1</v>
      </c>
      <c r="R137" s="215">
        <v>0</v>
      </c>
      <c r="S137" s="215">
        <v>4</v>
      </c>
      <c r="T137" s="215">
        <f t="shared" ref="T137" si="23">SUM(Q137:R137)-2</f>
        <v>-1</v>
      </c>
      <c r="U137" s="215">
        <f>(Q137*(Q137-1)*(2*Q137-1)+R137*(R137+1)*(2*R137+1))/3+S137</f>
        <v>4</v>
      </c>
      <c r="V137" s="215">
        <f t="shared" ref="V137" si="24">D137-S137</f>
        <v>-2</v>
      </c>
      <c r="W137" s="254"/>
      <c r="X137" s="215">
        <f>MOD(W137,360)</f>
        <v>0</v>
      </c>
      <c r="Y137" s="254"/>
      <c r="Z137" s="254"/>
    </row>
  </sheetData>
  <mergeCells count="488">
    <mergeCell ref="A28:A65"/>
    <mergeCell ref="A66:A131"/>
    <mergeCell ref="A2:A3"/>
    <mergeCell ref="V8:V9"/>
    <mergeCell ref="V14:V15"/>
    <mergeCell ref="V5:V6"/>
    <mergeCell ref="V23:V24"/>
    <mergeCell ref="V115:V116"/>
    <mergeCell ref="V82:V83"/>
    <mergeCell ref="V56:V57"/>
    <mergeCell ref="V37:V38"/>
    <mergeCell ref="K4:L4"/>
    <mergeCell ref="O4:P4"/>
    <mergeCell ref="C5:C6"/>
    <mergeCell ref="D5:D6"/>
    <mergeCell ref="E5:E6"/>
    <mergeCell ref="F5:F6"/>
    <mergeCell ref="G5:G6"/>
    <mergeCell ref="H5:H6"/>
    <mergeCell ref="I5:I6"/>
    <mergeCell ref="O9:P9"/>
    <mergeCell ref="C14:C15"/>
    <mergeCell ref="D14:D15"/>
    <mergeCell ref="E14:E15"/>
    <mergeCell ref="K137:L137"/>
    <mergeCell ref="M137:N137"/>
    <mergeCell ref="O16:P16"/>
    <mergeCell ref="O17:P17"/>
    <mergeCell ref="K5:L5"/>
    <mergeCell ref="O5:P5"/>
    <mergeCell ref="M6:N6"/>
    <mergeCell ref="M7:N7"/>
    <mergeCell ref="C8:C9"/>
    <mergeCell ref="D8:D9"/>
    <mergeCell ref="E8:E9"/>
    <mergeCell ref="F8:F9"/>
    <mergeCell ref="G8:G9"/>
    <mergeCell ref="H8:H9"/>
    <mergeCell ref="K10:L10"/>
    <mergeCell ref="M10:N10"/>
    <mergeCell ref="O10:P10"/>
    <mergeCell ref="K11:L11"/>
    <mergeCell ref="M11:N11"/>
    <mergeCell ref="O11:P11"/>
    <mergeCell ref="I8:I9"/>
    <mergeCell ref="M8:N8"/>
    <mergeCell ref="K9:L9"/>
    <mergeCell ref="M9:N9"/>
    <mergeCell ref="F14:F15"/>
    <mergeCell ref="G14:G15"/>
    <mergeCell ref="H14:H15"/>
    <mergeCell ref="K12:L12"/>
    <mergeCell ref="M12:N12"/>
    <mergeCell ref="O12:P12"/>
    <mergeCell ref="K13:L13"/>
    <mergeCell ref="M13:N13"/>
    <mergeCell ref="O13:P13"/>
    <mergeCell ref="K16:L16"/>
    <mergeCell ref="M16:N16"/>
    <mergeCell ref="K17:L17"/>
    <mergeCell ref="M17:N17"/>
    <mergeCell ref="I14:I15"/>
    <mergeCell ref="K14:L14"/>
    <mergeCell ref="M14:N14"/>
    <mergeCell ref="O14:P14"/>
    <mergeCell ref="K15:L15"/>
    <mergeCell ref="M15:N15"/>
    <mergeCell ref="O15:P15"/>
    <mergeCell ref="O20:P20"/>
    <mergeCell ref="K21:L21"/>
    <mergeCell ref="M21:N21"/>
    <mergeCell ref="O21:P21"/>
    <mergeCell ref="K18:L18"/>
    <mergeCell ref="M18:N18"/>
    <mergeCell ref="K19:L19"/>
    <mergeCell ref="M19:N19"/>
    <mergeCell ref="O19:P19"/>
    <mergeCell ref="O18:P18"/>
    <mergeCell ref="C23:C24"/>
    <mergeCell ref="D23:D24"/>
    <mergeCell ref="E23:E24"/>
    <mergeCell ref="F23:F24"/>
    <mergeCell ref="G23:G24"/>
    <mergeCell ref="H23:H24"/>
    <mergeCell ref="I23:I24"/>
    <mergeCell ref="K20:L20"/>
    <mergeCell ref="M20:N20"/>
    <mergeCell ref="K23:L23"/>
    <mergeCell ref="M23:N23"/>
    <mergeCell ref="O23:P23"/>
    <mergeCell ref="K24:L24"/>
    <mergeCell ref="M24:N24"/>
    <mergeCell ref="O24:P24"/>
    <mergeCell ref="K22:L22"/>
    <mergeCell ref="M22:N22"/>
    <mergeCell ref="O22:P22"/>
    <mergeCell ref="K27:L27"/>
    <mergeCell ref="M27:N27"/>
    <mergeCell ref="K28:L28"/>
    <mergeCell ref="M28:N28"/>
    <mergeCell ref="O28:P28"/>
    <mergeCell ref="K25:L25"/>
    <mergeCell ref="M25:N25"/>
    <mergeCell ref="K26:L26"/>
    <mergeCell ref="M26:N26"/>
    <mergeCell ref="K31:L31"/>
    <mergeCell ref="M31:N31"/>
    <mergeCell ref="O31:P31"/>
    <mergeCell ref="K32:L32"/>
    <mergeCell ref="M32:N32"/>
    <mergeCell ref="O32:P32"/>
    <mergeCell ref="K29:L29"/>
    <mergeCell ref="M29:N29"/>
    <mergeCell ref="O29:P29"/>
    <mergeCell ref="K30:L30"/>
    <mergeCell ref="M30:N30"/>
    <mergeCell ref="O30:P30"/>
    <mergeCell ref="K35:L35"/>
    <mergeCell ref="M35:N35"/>
    <mergeCell ref="O35:P35"/>
    <mergeCell ref="K36:L36"/>
    <mergeCell ref="M36:N36"/>
    <mergeCell ref="O36:P36"/>
    <mergeCell ref="K33:L33"/>
    <mergeCell ref="M33:N33"/>
    <mergeCell ref="O33:P33"/>
    <mergeCell ref="K34:L34"/>
    <mergeCell ref="M34:N34"/>
    <mergeCell ref="O34:P34"/>
    <mergeCell ref="I37:I38"/>
    <mergeCell ref="K37:L37"/>
    <mergeCell ref="M37:N37"/>
    <mergeCell ref="O37:P37"/>
    <mergeCell ref="K38:L38"/>
    <mergeCell ref="M38:N38"/>
    <mergeCell ref="C37:C38"/>
    <mergeCell ref="D37:D38"/>
    <mergeCell ref="E37:E38"/>
    <mergeCell ref="F37:F38"/>
    <mergeCell ref="G37:G38"/>
    <mergeCell ref="H37:H38"/>
    <mergeCell ref="K43:L43"/>
    <mergeCell ref="M43:N43"/>
    <mergeCell ref="K44:L44"/>
    <mergeCell ref="M44:N44"/>
    <mergeCell ref="K41:L41"/>
    <mergeCell ref="M41:N41"/>
    <mergeCell ref="K42:L42"/>
    <mergeCell ref="M42:N42"/>
    <mergeCell ref="K39:L39"/>
    <mergeCell ref="M39:N39"/>
    <mergeCell ref="K40:L40"/>
    <mergeCell ref="M40:N40"/>
    <mergeCell ref="K47:L47"/>
    <mergeCell ref="M47:N47"/>
    <mergeCell ref="O47:P47"/>
    <mergeCell ref="K48:L48"/>
    <mergeCell ref="M48:N48"/>
    <mergeCell ref="O48:P48"/>
    <mergeCell ref="K45:L45"/>
    <mergeCell ref="M45:N45"/>
    <mergeCell ref="K46:L46"/>
    <mergeCell ref="M46:N46"/>
    <mergeCell ref="K51:L51"/>
    <mergeCell ref="M51:N51"/>
    <mergeCell ref="O51:P51"/>
    <mergeCell ref="K52:L52"/>
    <mergeCell ref="M52:N52"/>
    <mergeCell ref="O52:P52"/>
    <mergeCell ref="K49:L49"/>
    <mergeCell ref="M49:N49"/>
    <mergeCell ref="O49:P49"/>
    <mergeCell ref="K50:L50"/>
    <mergeCell ref="M50:N50"/>
    <mergeCell ref="O50:P50"/>
    <mergeCell ref="C56:C57"/>
    <mergeCell ref="D56:D57"/>
    <mergeCell ref="E56:E57"/>
    <mergeCell ref="F56:F57"/>
    <mergeCell ref="G56:G57"/>
    <mergeCell ref="H56:H57"/>
    <mergeCell ref="I56:I57"/>
    <mergeCell ref="K53:L53"/>
    <mergeCell ref="M53:N53"/>
    <mergeCell ref="K54:L54"/>
    <mergeCell ref="M54:N54"/>
    <mergeCell ref="K56:L56"/>
    <mergeCell ref="M56:N56"/>
    <mergeCell ref="K58:L58"/>
    <mergeCell ref="M58:N58"/>
    <mergeCell ref="K59:L59"/>
    <mergeCell ref="M59:N59"/>
    <mergeCell ref="O56:P56"/>
    <mergeCell ref="K57:L57"/>
    <mergeCell ref="M57:N57"/>
    <mergeCell ref="O57:P57"/>
    <mergeCell ref="K55:L55"/>
    <mergeCell ref="M55:N55"/>
    <mergeCell ref="O55:P55"/>
    <mergeCell ref="O58:P58"/>
    <mergeCell ref="O59:P59"/>
    <mergeCell ref="K64:L64"/>
    <mergeCell ref="M64:N64"/>
    <mergeCell ref="K65:L65"/>
    <mergeCell ref="M65:N65"/>
    <mergeCell ref="O64:P64"/>
    <mergeCell ref="O65:P65"/>
    <mergeCell ref="K63:L63"/>
    <mergeCell ref="M63:N63"/>
    <mergeCell ref="K60:L60"/>
    <mergeCell ref="M60:N60"/>
    <mergeCell ref="K61:L61"/>
    <mergeCell ref="M61:N61"/>
    <mergeCell ref="K62:L62"/>
    <mergeCell ref="M62:N62"/>
    <mergeCell ref="O60:P60"/>
    <mergeCell ref="O61:P61"/>
    <mergeCell ref="O62:P62"/>
    <mergeCell ref="K68:L68"/>
    <mergeCell ref="M68:N68"/>
    <mergeCell ref="O68:P68"/>
    <mergeCell ref="K69:L69"/>
    <mergeCell ref="M69:N69"/>
    <mergeCell ref="O69:P69"/>
    <mergeCell ref="K66:L66"/>
    <mergeCell ref="M66:N66"/>
    <mergeCell ref="O66:P66"/>
    <mergeCell ref="K67:L67"/>
    <mergeCell ref="M67:N67"/>
    <mergeCell ref="O67:P67"/>
    <mergeCell ref="K72:L72"/>
    <mergeCell ref="M72:N72"/>
    <mergeCell ref="O72:P72"/>
    <mergeCell ref="K73:L73"/>
    <mergeCell ref="M73:N73"/>
    <mergeCell ref="O73:P73"/>
    <mergeCell ref="K70:L70"/>
    <mergeCell ref="M70:N70"/>
    <mergeCell ref="O70:P70"/>
    <mergeCell ref="K71:L71"/>
    <mergeCell ref="M71:N71"/>
    <mergeCell ref="O71:P71"/>
    <mergeCell ref="K76:L76"/>
    <mergeCell ref="M76:N76"/>
    <mergeCell ref="O76:P76"/>
    <mergeCell ref="K77:L77"/>
    <mergeCell ref="M77:N77"/>
    <mergeCell ref="O77:P77"/>
    <mergeCell ref="K74:L74"/>
    <mergeCell ref="M74:N74"/>
    <mergeCell ref="O74:P74"/>
    <mergeCell ref="K75:L75"/>
    <mergeCell ref="M75:N75"/>
    <mergeCell ref="O75:P75"/>
    <mergeCell ref="K80:L80"/>
    <mergeCell ref="M80:N80"/>
    <mergeCell ref="O80:P80"/>
    <mergeCell ref="K81:L81"/>
    <mergeCell ref="M81:N81"/>
    <mergeCell ref="O81:P81"/>
    <mergeCell ref="K78:L78"/>
    <mergeCell ref="M78:N78"/>
    <mergeCell ref="O78:P78"/>
    <mergeCell ref="K79:L79"/>
    <mergeCell ref="M79:N79"/>
    <mergeCell ref="O79:P79"/>
    <mergeCell ref="I82:I83"/>
    <mergeCell ref="K82:L82"/>
    <mergeCell ref="M82:N82"/>
    <mergeCell ref="O82:P82"/>
    <mergeCell ref="K83:L83"/>
    <mergeCell ref="M83:N83"/>
    <mergeCell ref="C82:C83"/>
    <mergeCell ref="D82:D83"/>
    <mergeCell ref="E82:E83"/>
    <mergeCell ref="F82:F83"/>
    <mergeCell ref="G82:G83"/>
    <mergeCell ref="H82:H83"/>
    <mergeCell ref="K88:L88"/>
    <mergeCell ref="M88:N88"/>
    <mergeCell ref="K89:L89"/>
    <mergeCell ref="M89:N89"/>
    <mergeCell ref="K86:L86"/>
    <mergeCell ref="M86:N86"/>
    <mergeCell ref="K87:L87"/>
    <mergeCell ref="M87:N87"/>
    <mergeCell ref="K84:L84"/>
    <mergeCell ref="M84:N84"/>
    <mergeCell ref="K85:L85"/>
    <mergeCell ref="M85:N85"/>
    <mergeCell ref="K94:L94"/>
    <mergeCell ref="M94:N94"/>
    <mergeCell ref="K95:L95"/>
    <mergeCell ref="M95:N95"/>
    <mergeCell ref="K92:L92"/>
    <mergeCell ref="M92:N92"/>
    <mergeCell ref="K93:L93"/>
    <mergeCell ref="M93:N93"/>
    <mergeCell ref="K90:L90"/>
    <mergeCell ref="M90:N90"/>
    <mergeCell ref="K91:L91"/>
    <mergeCell ref="M91:N91"/>
    <mergeCell ref="K98:L98"/>
    <mergeCell ref="M98:N98"/>
    <mergeCell ref="K99:L99"/>
    <mergeCell ref="M99:N99"/>
    <mergeCell ref="O99:P99"/>
    <mergeCell ref="K96:L96"/>
    <mergeCell ref="M96:N96"/>
    <mergeCell ref="K97:L97"/>
    <mergeCell ref="M97:N97"/>
    <mergeCell ref="K102:L102"/>
    <mergeCell ref="M102:N102"/>
    <mergeCell ref="O102:P102"/>
    <mergeCell ref="K103:L103"/>
    <mergeCell ref="M103:N103"/>
    <mergeCell ref="O103:P103"/>
    <mergeCell ref="K100:L100"/>
    <mergeCell ref="M100:N100"/>
    <mergeCell ref="O100:P100"/>
    <mergeCell ref="K101:L101"/>
    <mergeCell ref="M101:N101"/>
    <mergeCell ref="O101:P101"/>
    <mergeCell ref="K106:L106"/>
    <mergeCell ref="M106:N106"/>
    <mergeCell ref="O106:P106"/>
    <mergeCell ref="K107:L107"/>
    <mergeCell ref="M107:N107"/>
    <mergeCell ref="O107:P107"/>
    <mergeCell ref="K104:L104"/>
    <mergeCell ref="M104:N104"/>
    <mergeCell ref="O104:P104"/>
    <mergeCell ref="K105:L105"/>
    <mergeCell ref="M105:N105"/>
    <mergeCell ref="O105:P105"/>
    <mergeCell ref="K110:L110"/>
    <mergeCell ref="M110:N110"/>
    <mergeCell ref="O110:P110"/>
    <mergeCell ref="K111:L111"/>
    <mergeCell ref="M111:N111"/>
    <mergeCell ref="O111:P111"/>
    <mergeCell ref="K108:L108"/>
    <mergeCell ref="M108:N108"/>
    <mergeCell ref="O108:P108"/>
    <mergeCell ref="K109:L109"/>
    <mergeCell ref="M109:N109"/>
    <mergeCell ref="O109:P109"/>
    <mergeCell ref="F115:F116"/>
    <mergeCell ref="G115:G116"/>
    <mergeCell ref="H115:H116"/>
    <mergeCell ref="I115:I116"/>
    <mergeCell ref="O116:P116"/>
    <mergeCell ref="K112:L112"/>
    <mergeCell ref="M112:N112"/>
    <mergeCell ref="O112:P112"/>
    <mergeCell ref="K113:L113"/>
    <mergeCell ref="M113:N113"/>
    <mergeCell ref="O113:P113"/>
    <mergeCell ref="K120:L120"/>
    <mergeCell ref="M120:N120"/>
    <mergeCell ref="K117:L117"/>
    <mergeCell ref="M117:N117"/>
    <mergeCell ref="K118:L118"/>
    <mergeCell ref="M118:N118"/>
    <mergeCell ref="K115:L115"/>
    <mergeCell ref="M115:N115"/>
    <mergeCell ref="O115:P115"/>
    <mergeCell ref="K116:L116"/>
    <mergeCell ref="M116:N116"/>
    <mergeCell ref="O119:P119"/>
    <mergeCell ref="K132:L132"/>
    <mergeCell ref="M132:N132"/>
    <mergeCell ref="O132:P132"/>
    <mergeCell ref="K129:L129"/>
    <mergeCell ref="M129:N129"/>
    <mergeCell ref="K130:L130"/>
    <mergeCell ref="M130:N130"/>
    <mergeCell ref="K127:L127"/>
    <mergeCell ref="M127:N127"/>
    <mergeCell ref="K128:L128"/>
    <mergeCell ref="M128:N128"/>
    <mergeCell ref="E2:E3"/>
    <mergeCell ref="Q2:S2"/>
    <mergeCell ref="C1:Z1"/>
    <mergeCell ref="F2:F3"/>
    <mergeCell ref="G2:G3"/>
    <mergeCell ref="H2:H3"/>
    <mergeCell ref="K3:L3"/>
    <mergeCell ref="M3:N3"/>
    <mergeCell ref="K131:L131"/>
    <mergeCell ref="M131:N131"/>
    <mergeCell ref="K125:L125"/>
    <mergeCell ref="M125:N125"/>
    <mergeCell ref="K126:L126"/>
    <mergeCell ref="M126:N126"/>
    <mergeCell ref="K123:L123"/>
    <mergeCell ref="M123:N123"/>
    <mergeCell ref="K124:L124"/>
    <mergeCell ref="M124:N124"/>
    <mergeCell ref="K121:L121"/>
    <mergeCell ref="M121:N121"/>
    <mergeCell ref="K122:L122"/>
    <mergeCell ref="M122:N122"/>
    <mergeCell ref="K119:L119"/>
    <mergeCell ref="M119:N119"/>
    <mergeCell ref="X115:X116"/>
    <mergeCell ref="W14:W15"/>
    <mergeCell ref="X14:X15"/>
    <mergeCell ref="Y5:Y6"/>
    <mergeCell ref="Y8:Y9"/>
    <mergeCell ref="X2:Z2"/>
    <mergeCell ref="Z8:Z9"/>
    <mergeCell ref="W37:W38"/>
    <mergeCell ref="X37:X38"/>
    <mergeCell ref="W56:W57"/>
    <mergeCell ref="X56:X57"/>
    <mergeCell ref="W82:W83"/>
    <mergeCell ref="X82:X83"/>
    <mergeCell ref="W5:W6"/>
    <mergeCell ref="X5:X6"/>
    <mergeCell ref="W8:W9"/>
    <mergeCell ref="X8:X9"/>
    <mergeCell ref="W23:W24"/>
    <mergeCell ref="X23:X24"/>
    <mergeCell ref="Y82:Y83"/>
    <mergeCell ref="Y115:Y116"/>
    <mergeCell ref="Z23:Z24"/>
    <mergeCell ref="Z37:Z38"/>
    <mergeCell ref="O126:P126"/>
    <mergeCell ref="O127:P127"/>
    <mergeCell ref="O128:P128"/>
    <mergeCell ref="O129:P129"/>
    <mergeCell ref="O130:P130"/>
    <mergeCell ref="O131:P131"/>
    <mergeCell ref="O120:P120"/>
    <mergeCell ref="O121:P121"/>
    <mergeCell ref="O122:P122"/>
    <mergeCell ref="O123:P123"/>
    <mergeCell ref="O124:P124"/>
    <mergeCell ref="O125:P125"/>
    <mergeCell ref="B5:B6"/>
    <mergeCell ref="B8:B9"/>
    <mergeCell ref="B14:B15"/>
    <mergeCell ref="B23:B24"/>
    <mergeCell ref="B37:B38"/>
    <mergeCell ref="B56:B57"/>
    <mergeCell ref="B82:B83"/>
    <mergeCell ref="B115:B116"/>
    <mergeCell ref="O63:P63"/>
    <mergeCell ref="O41:P41"/>
    <mergeCell ref="O42:P42"/>
    <mergeCell ref="O43:P43"/>
    <mergeCell ref="O44:P44"/>
    <mergeCell ref="O45:P45"/>
    <mergeCell ref="O46:P46"/>
    <mergeCell ref="O25:P25"/>
    <mergeCell ref="O26:P26"/>
    <mergeCell ref="O27:P27"/>
    <mergeCell ref="K114:L114"/>
    <mergeCell ref="M114:N114"/>
    <mergeCell ref="O114:P114"/>
    <mergeCell ref="C115:C116"/>
    <mergeCell ref="D115:D116"/>
    <mergeCell ref="E115:E116"/>
    <mergeCell ref="AA23:AA24"/>
    <mergeCell ref="B2:B3"/>
    <mergeCell ref="O3:P3"/>
    <mergeCell ref="I2:P2"/>
    <mergeCell ref="C2:D2"/>
    <mergeCell ref="A4:A9"/>
    <mergeCell ref="A10:A27"/>
    <mergeCell ref="O117:P117"/>
    <mergeCell ref="O118:P118"/>
    <mergeCell ref="O38:P38"/>
    <mergeCell ref="O39:P39"/>
    <mergeCell ref="O40:P40"/>
    <mergeCell ref="O53:P53"/>
    <mergeCell ref="O54:P54"/>
    <mergeCell ref="Z56:Z57"/>
    <mergeCell ref="Z82:Z83"/>
    <mergeCell ref="Z115:Z116"/>
    <mergeCell ref="Z5:Z6"/>
    <mergeCell ref="Z14:Z15"/>
    <mergeCell ref="Y14:Y15"/>
    <mergeCell ref="Y23:Y24"/>
    <mergeCell ref="Y37:Y38"/>
    <mergeCell ref="Y56:Y57"/>
    <mergeCell ref="W115:W116"/>
  </mergeCells>
  <pageMargins left="0.7" right="0.7" top="0.75" bottom="0.75" header="0.3" footer="0.3"/>
  <pageSetup orientation="portrait" verticalDpi="597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C5AB5-4415-497B-8099-AA73961DB7BC}">
  <dimension ref="A1:R28"/>
  <sheetViews>
    <sheetView workbookViewId="0">
      <pane ySplit="3" topLeftCell="A23" activePane="bottomLeft" state="frozen"/>
      <selection pane="bottomLeft" activeCell="N17" sqref="N17:N18"/>
    </sheetView>
  </sheetViews>
  <sheetFormatPr defaultColWidth="8.7109375" defaultRowHeight="15" x14ac:dyDescent="0.25"/>
  <cols>
    <col min="1" max="1" width="9.7109375" style="1" customWidth="1"/>
    <col min="2" max="2" width="18.7109375" style="1" customWidth="1"/>
    <col min="3" max="3" width="48.140625" style="1" customWidth="1"/>
    <col min="4" max="5" width="18.7109375" style="1" customWidth="1"/>
    <col min="6" max="8" width="9.7109375" style="1" customWidth="1"/>
    <col min="9" max="10" width="18.7109375" style="1" customWidth="1"/>
    <col min="11" max="14" width="9.7109375" style="38" customWidth="1"/>
    <col min="15" max="15" width="0.85546875" style="1" customWidth="1"/>
    <col min="16" max="16" width="9.7109375" style="1" customWidth="1"/>
    <col min="17" max="18" width="8.7109375" style="82"/>
    <col min="19" max="16384" width="8.7109375" style="1"/>
  </cols>
  <sheetData>
    <row r="1" spans="1:18" ht="20.100000000000001" customHeight="1" thickBot="1" x14ac:dyDescent="0.3">
      <c r="B1" s="755" t="s">
        <v>719</v>
      </c>
      <c r="C1" s="755"/>
      <c r="D1" s="755"/>
      <c r="E1" s="755"/>
      <c r="F1" s="755"/>
      <c r="G1" s="755"/>
      <c r="H1" s="755"/>
      <c r="I1" s="755"/>
      <c r="J1" s="755"/>
      <c r="K1" s="755"/>
      <c r="L1" s="755"/>
      <c r="M1" s="755"/>
      <c r="N1" s="755"/>
    </row>
    <row r="2" spans="1:18" s="8" customFormat="1" ht="33.950000000000003" customHeight="1" thickTop="1" thickBot="1" x14ac:dyDescent="0.25">
      <c r="A2" s="572" t="s">
        <v>723</v>
      </c>
      <c r="B2" s="742" t="s">
        <v>61</v>
      </c>
      <c r="C2" s="504" t="s">
        <v>698</v>
      </c>
      <c r="D2" s="741" t="s">
        <v>74</v>
      </c>
      <c r="E2" s="742" t="s">
        <v>160</v>
      </c>
      <c r="F2" s="728" t="s">
        <v>721</v>
      </c>
      <c r="G2" s="729"/>
      <c r="H2" s="730"/>
      <c r="I2" s="728" t="s">
        <v>159</v>
      </c>
      <c r="J2" s="729"/>
      <c r="K2" s="729"/>
      <c r="L2" s="730"/>
      <c r="M2" s="212" t="s">
        <v>677</v>
      </c>
      <c r="N2" s="212" t="s">
        <v>51</v>
      </c>
      <c r="O2" s="224"/>
      <c r="P2" s="168"/>
      <c r="Q2" s="7"/>
      <c r="R2" s="7"/>
    </row>
    <row r="3" spans="1:18" s="8" customFormat="1" ht="33.950000000000003" customHeight="1" thickBot="1" x14ac:dyDescent="0.25">
      <c r="A3" s="681"/>
      <c r="B3" s="509"/>
      <c r="C3" s="505"/>
      <c r="D3" s="509"/>
      <c r="E3" s="509"/>
      <c r="F3" s="213" t="s">
        <v>158</v>
      </c>
      <c r="G3" s="213" t="s">
        <v>137</v>
      </c>
      <c r="H3" s="213" t="s">
        <v>138</v>
      </c>
      <c r="I3" s="214" t="s">
        <v>62</v>
      </c>
      <c r="J3" s="214" t="s">
        <v>63</v>
      </c>
      <c r="K3" s="726" t="s">
        <v>64</v>
      </c>
      <c r="L3" s="727"/>
      <c r="M3" s="213" t="s">
        <v>675</v>
      </c>
      <c r="N3" s="120" t="s">
        <v>680</v>
      </c>
      <c r="O3" s="224"/>
      <c r="P3" s="168"/>
      <c r="Q3" s="7"/>
      <c r="R3" s="7"/>
    </row>
    <row r="4" spans="1:18" s="8" customFormat="1" ht="33.950000000000003" hidden="1" customHeight="1" thickBot="1" x14ac:dyDescent="0.25">
      <c r="A4" s="167"/>
      <c r="B4" s="34"/>
      <c r="C4" s="34"/>
      <c r="D4" s="34"/>
      <c r="E4" s="34"/>
      <c r="F4" s="87"/>
      <c r="G4" s="87"/>
      <c r="H4" s="87"/>
      <c r="I4" s="34"/>
      <c r="J4" s="34"/>
      <c r="K4" s="37"/>
      <c r="L4" s="37"/>
      <c r="M4" s="37"/>
      <c r="N4" s="37"/>
      <c r="O4" s="221"/>
      <c r="P4" s="168"/>
      <c r="Q4" s="7"/>
      <c r="R4" s="7"/>
    </row>
    <row r="5" spans="1:18" s="8" customFormat="1" ht="33.950000000000003" hidden="1" customHeight="1" thickBot="1" x14ac:dyDescent="0.25">
      <c r="A5" s="167"/>
      <c r="B5" s="34"/>
      <c r="C5" s="34"/>
      <c r="D5" s="34"/>
      <c r="E5" s="34"/>
      <c r="F5" s="87"/>
      <c r="G5" s="87"/>
      <c r="H5" s="87"/>
      <c r="I5" s="34"/>
      <c r="J5" s="34"/>
      <c r="K5" s="37"/>
      <c r="L5" s="37"/>
      <c r="M5" s="37"/>
      <c r="N5" s="37"/>
      <c r="O5" s="221"/>
      <c r="P5" s="168"/>
      <c r="Q5" s="7"/>
      <c r="R5" s="7"/>
    </row>
    <row r="6" spans="1:18" s="8" customFormat="1" ht="33.950000000000003" hidden="1" customHeight="1" thickTop="1" x14ac:dyDescent="0.2">
      <c r="A6" s="167"/>
      <c r="B6" s="34"/>
      <c r="C6" s="35" t="s">
        <v>639</v>
      </c>
      <c r="D6" s="34"/>
      <c r="E6" s="34"/>
      <c r="F6" s="87"/>
      <c r="G6" s="87"/>
      <c r="H6" s="87"/>
      <c r="I6" s="34"/>
      <c r="J6" s="34"/>
      <c r="K6" s="37"/>
      <c r="L6" s="37"/>
      <c r="M6" s="37"/>
      <c r="N6" s="37"/>
      <c r="O6" s="221"/>
      <c r="P6" s="168"/>
      <c r="Q6" s="7"/>
      <c r="R6" s="7"/>
    </row>
    <row r="7" spans="1:18" ht="33.950000000000003" hidden="1" customHeight="1" thickBot="1" x14ac:dyDescent="0.3">
      <c r="A7" s="169"/>
      <c r="B7" s="94"/>
      <c r="C7" s="95" t="s">
        <v>640</v>
      </c>
      <c r="D7" s="94"/>
      <c r="E7" s="94"/>
      <c r="F7" s="94"/>
      <c r="G7" s="94"/>
      <c r="H7" s="94"/>
      <c r="I7" s="96" t="s">
        <v>153</v>
      </c>
      <c r="J7" s="96" t="s">
        <v>151</v>
      </c>
      <c r="K7" s="97" t="s">
        <v>152</v>
      </c>
      <c r="L7" s="97"/>
      <c r="M7" s="97"/>
      <c r="N7" s="97"/>
      <c r="O7" s="221"/>
      <c r="P7" s="2"/>
    </row>
    <row r="8" spans="1:18" ht="18" customHeight="1" thickTop="1" x14ac:dyDescent="0.25">
      <c r="A8" s="756" t="s">
        <v>724</v>
      </c>
      <c r="B8" s="765" t="s">
        <v>708</v>
      </c>
      <c r="C8" s="763" t="s">
        <v>699</v>
      </c>
      <c r="D8" s="757"/>
      <c r="E8" s="757" t="s">
        <v>850</v>
      </c>
      <c r="F8" s="757">
        <v>-3</v>
      </c>
      <c r="G8" s="757">
        <v>-3</v>
      </c>
      <c r="H8" s="757">
        <v>3</v>
      </c>
      <c r="I8" s="759" t="str">
        <f>IF(F8&lt;0,"("&amp;ABS(F8)&amp;")-",F8&amp;"-")&amp;IF(G8&lt;0,"("&amp;ABS(G8)&amp;")-",G8&amp;"-")&amp;IF(H8&lt;0,"("&amp;ABS(H8)&amp;")",H8)</f>
        <v>(3)-(3)-3</v>
      </c>
      <c r="J8" s="202" t="s">
        <v>686</v>
      </c>
      <c r="K8" s="203" t="s">
        <v>695</v>
      </c>
      <c r="L8" s="204" t="s">
        <v>696</v>
      </c>
      <c r="M8" s="699">
        <f>M10-90/1</f>
        <v>-810</v>
      </c>
      <c r="N8" s="699">
        <f t="shared" ref="N8:N15" si="0">MOD(M8,-360)</f>
        <v>-90</v>
      </c>
      <c r="O8" s="687"/>
      <c r="P8" s="688"/>
    </row>
    <row r="9" spans="1:18" ht="18" customHeight="1" x14ac:dyDescent="0.25">
      <c r="A9" s="689"/>
      <c r="B9" s="758"/>
      <c r="C9" s="764"/>
      <c r="D9" s="758"/>
      <c r="E9" s="758"/>
      <c r="F9" s="758"/>
      <c r="G9" s="758"/>
      <c r="H9" s="758"/>
      <c r="I9" s="760"/>
      <c r="J9" s="113" t="s">
        <v>697</v>
      </c>
      <c r="K9" s="761" t="s">
        <v>151</v>
      </c>
      <c r="L9" s="762"/>
      <c r="M9" s="698"/>
      <c r="N9" s="698"/>
      <c r="O9" s="687"/>
      <c r="P9" s="688"/>
    </row>
    <row r="10" spans="1:18" ht="18" customHeight="1" x14ac:dyDescent="0.25">
      <c r="A10" s="689"/>
      <c r="B10" s="748" t="s">
        <v>851</v>
      </c>
      <c r="C10" s="750" t="s">
        <v>700</v>
      </c>
      <c r="D10" s="748"/>
      <c r="E10" s="748"/>
      <c r="F10" s="739">
        <v>-2</v>
      </c>
      <c r="G10" s="739">
        <v>-2</v>
      </c>
      <c r="H10" s="739">
        <v>-2</v>
      </c>
      <c r="I10" s="766" t="str">
        <f t="shared" ref="I10:I11" si="1">IF(F10&lt;0,"("&amp;ABS(F10)&amp;")-",F10&amp;"-")&amp;IF(G10&lt;0,"("&amp;ABS(G10)&amp;")-",G10&amp;"-")&amp;IF(H10&lt;0,"("&amp;ABS(H10)&amp;")",H10)</f>
        <v>(2)-(2)-(2)</v>
      </c>
      <c r="J10" s="766" t="s">
        <v>690</v>
      </c>
      <c r="K10" s="126" t="s">
        <v>129</v>
      </c>
      <c r="L10" s="127" t="s">
        <v>692</v>
      </c>
      <c r="M10" s="697">
        <f>M12-90/1</f>
        <v>-720</v>
      </c>
      <c r="N10" s="697">
        <f t="shared" si="0"/>
        <v>0</v>
      </c>
      <c r="O10" s="687"/>
      <c r="P10" s="688"/>
    </row>
    <row r="11" spans="1:18" ht="18" customHeight="1" x14ac:dyDescent="0.25">
      <c r="A11" s="689"/>
      <c r="B11" s="749"/>
      <c r="C11" s="751"/>
      <c r="D11" s="749"/>
      <c r="E11" s="749"/>
      <c r="F11" s="738"/>
      <c r="G11" s="738"/>
      <c r="H11" s="738"/>
      <c r="I11" s="760" t="str">
        <f t="shared" si="1"/>
        <v>--</v>
      </c>
      <c r="J11" s="760"/>
      <c r="K11" s="761" t="s">
        <v>151</v>
      </c>
      <c r="L11" s="762"/>
      <c r="M11" s="698"/>
      <c r="N11" s="698"/>
      <c r="O11" s="687"/>
      <c r="P11" s="688"/>
    </row>
    <row r="12" spans="1:18" ht="36" customHeight="1" x14ac:dyDescent="0.25">
      <c r="A12" s="689"/>
      <c r="B12" s="129" t="s">
        <v>710</v>
      </c>
      <c r="C12" s="128" t="s">
        <v>639</v>
      </c>
      <c r="D12" s="129"/>
      <c r="E12" s="129"/>
      <c r="F12" s="130">
        <v>-2</v>
      </c>
      <c r="G12" s="130">
        <v>-2</v>
      </c>
      <c r="H12" s="130">
        <v>1</v>
      </c>
      <c r="I12" s="112" t="str">
        <f t="shared" ref="I12:I17" si="2">IF(F12&lt;0,"("&amp;ABS(F12)&amp;")-",F12&amp;"-")&amp;IF(G12&lt;0,"("&amp;ABS(G12)&amp;")-",G12&amp;"-")&amp;IF(H12&lt;0,"("&amp;ABS(H12)&amp;")",H12)</f>
        <v>(2)-(2)-1</v>
      </c>
      <c r="J12" s="112" t="s">
        <v>151</v>
      </c>
      <c r="K12" s="131" t="s">
        <v>152</v>
      </c>
      <c r="L12" s="132" t="s">
        <v>691</v>
      </c>
      <c r="M12" s="133">
        <f>M13-90/1</f>
        <v>-630</v>
      </c>
      <c r="N12" s="134">
        <f t="shared" si="0"/>
        <v>-270</v>
      </c>
      <c r="O12" s="687"/>
      <c r="P12" s="688"/>
    </row>
    <row r="13" spans="1:18" ht="36" customHeight="1" x14ac:dyDescent="0.25">
      <c r="A13" s="689"/>
      <c r="B13" s="154" t="s">
        <v>709</v>
      </c>
      <c r="C13" s="135" t="s">
        <v>640</v>
      </c>
      <c r="D13" s="121"/>
      <c r="E13" s="136" t="s">
        <v>849</v>
      </c>
      <c r="F13" s="137">
        <v>-2</v>
      </c>
      <c r="G13" s="137">
        <v>-2</v>
      </c>
      <c r="H13" s="137">
        <v>2</v>
      </c>
      <c r="I13" s="121" t="str">
        <f t="shared" si="2"/>
        <v>(2)-(2)-2</v>
      </c>
      <c r="J13" s="121" t="s">
        <v>687</v>
      </c>
      <c r="K13" s="138" t="s">
        <v>688</v>
      </c>
      <c r="L13" s="139" t="s">
        <v>689</v>
      </c>
      <c r="M13" s="140">
        <f>M14-90/1</f>
        <v>-540</v>
      </c>
      <c r="N13" s="141">
        <f t="shared" si="0"/>
        <v>-180</v>
      </c>
      <c r="O13" s="687"/>
      <c r="P13" s="688"/>
    </row>
    <row r="14" spans="1:18" ht="36" customHeight="1" x14ac:dyDescent="0.25">
      <c r="A14" s="689"/>
      <c r="B14" s="116" t="s">
        <v>666</v>
      </c>
      <c r="C14" s="117" t="s">
        <v>701</v>
      </c>
      <c r="D14" s="90" t="s">
        <v>154</v>
      </c>
      <c r="E14" s="105" t="s">
        <v>637</v>
      </c>
      <c r="F14" s="114">
        <v>-2</v>
      </c>
      <c r="G14" s="114">
        <v>1</v>
      </c>
      <c r="H14" s="114">
        <v>-1</v>
      </c>
      <c r="I14" s="76" t="str">
        <f t="shared" si="2"/>
        <v>(2)-1-(1)</v>
      </c>
      <c r="J14" s="76" t="s">
        <v>129</v>
      </c>
      <c r="K14" s="562" t="s">
        <v>128</v>
      </c>
      <c r="L14" s="563"/>
      <c r="M14" s="98">
        <f>M15-90/1</f>
        <v>-450</v>
      </c>
      <c r="N14" s="99">
        <f t="shared" si="0"/>
        <v>-90</v>
      </c>
      <c r="O14" s="693"/>
      <c r="P14" s="694"/>
    </row>
    <row r="15" spans="1:18" ht="36" customHeight="1" x14ac:dyDescent="0.25">
      <c r="A15" s="689"/>
      <c r="B15" s="125" t="s">
        <v>682</v>
      </c>
      <c r="C15" s="155" t="s">
        <v>712</v>
      </c>
      <c r="D15" s="124"/>
      <c r="E15" s="156" t="s">
        <v>864</v>
      </c>
      <c r="F15" s="157">
        <v>-2</v>
      </c>
      <c r="G15" s="157">
        <v>1</v>
      </c>
      <c r="H15" s="157">
        <v>1</v>
      </c>
      <c r="I15" s="123" t="str">
        <f t="shared" si="2"/>
        <v>(2)-1-1</v>
      </c>
      <c r="J15" s="223" t="s">
        <v>734</v>
      </c>
      <c r="K15" s="713" t="s">
        <v>735</v>
      </c>
      <c r="L15" s="714"/>
      <c r="M15" s="158">
        <f>M16-90/1</f>
        <v>-360</v>
      </c>
      <c r="N15" s="159">
        <f t="shared" si="0"/>
        <v>0</v>
      </c>
      <c r="O15" s="222"/>
      <c r="P15" s="752" t="s">
        <v>865</v>
      </c>
    </row>
    <row r="16" spans="1:18" ht="36" customHeight="1" thickBot="1" x14ac:dyDescent="0.3">
      <c r="A16" s="689"/>
      <c r="B16" s="230" t="s">
        <v>737</v>
      </c>
      <c r="C16" s="231" t="s">
        <v>714</v>
      </c>
      <c r="D16" s="103"/>
      <c r="E16" s="232" t="s">
        <v>684</v>
      </c>
      <c r="F16" s="233">
        <v>-2</v>
      </c>
      <c r="G16" s="233">
        <v>1</v>
      </c>
      <c r="H16" s="233">
        <v>1</v>
      </c>
      <c r="I16" s="88" t="str">
        <f t="shared" si="2"/>
        <v>(2)-1-1</v>
      </c>
      <c r="J16" s="234" t="s">
        <v>67</v>
      </c>
      <c r="K16" s="607" t="s">
        <v>69</v>
      </c>
      <c r="L16" s="608"/>
      <c r="M16" s="235">
        <f>-M17-90/1</f>
        <v>-270</v>
      </c>
      <c r="N16" s="236">
        <f>MOD(M16,-360)</f>
        <v>-270</v>
      </c>
      <c r="O16" s="682"/>
      <c r="P16" s="753"/>
    </row>
    <row r="17" spans="1:16" ht="18" customHeight="1" x14ac:dyDescent="0.25">
      <c r="A17" s="691" t="s">
        <v>9</v>
      </c>
      <c r="B17" s="743" t="s">
        <v>681</v>
      </c>
      <c r="C17" s="745" t="s">
        <v>694</v>
      </c>
      <c r="D17" s="724"/>
      <c r="E17" s="747" t="s">
        <v>683</v>
      </c>
      <c r="F17" s="735">
        <v>1</v>
      </c>
      <c r="G17" s="735">
        <v>1</v>
      </c>
      <c r="H17" s="735">
        <v>1</v>
      </c>
      <c r="I17" s="724" t="str">
        <f t="shared" si="2"/>
        <v>1-1-1</v>
      </c>
      <c r="J17" s="718" t="s">
        <v>67</v>
      </c>
      <c r="K17" s="720" t="s">
        <v>69</v>
      </c>
      <c r="L17" s="721"/>
      <c r="M17" s="700">
        <v>180</v>
      </c>
      <c r="N17" s="700">
        <f>MOD(M17,360)</f>
        <v>180</v>
      </c>
      <c r="O17" s="683"/>
      <c r="P17" s="753"/>
    </row>
    <row r="18" spans="1:16" ht="18" customHeight="1" thickBot="1" x14ac:dyDescent="0.3">
      <c r="A18" s="692"/>
      <c r="B18" s="744"/>
      <c r="C18" s="746"/>
      <c r="D18" s="725"/>
      <c r="E18" s="725"/>
      <c r="F18" s="736"/>
      <c r="G18" s="736"/>
      <c r="H18" s="736"/>
      <c r="I18" s="725"/>
      <c r="J18" s="719"/>
      <c r="K18" s="722"/>
      <c r="L18" s="723"/>
      <c r="M18" s="701"/>
      <c r="N18" s="701"/>
      <c r="O18" s="683"/>
      <c r="P18" s="753"/>
    </row>
    <row r="19" spans="1:16" ht="36" customHeight="1" x14ac:dyDescent="0.25">
      <c r="A19" s="689" t="s">
        <v>725</v>
      </c>
      <c r="B19" s="227" t="s">
        <v>737</v>
      </c>
      <c r="C19" s="228" t="s">
        <v>713</v>
      </c>
      <c r="D19" s="104"/>
      <c r="E19" s="237" t="s">
        <v>685</v>
      </c>
      <c r="F19" s="238">
        <v>2</v>
      </c>
      <c r="G19" s="238">
        <v>1</v>
      </c>
      <c r="H19" s="238">
        <v>1</v>
      </c>
      <c r="I19" s="229" t="str">
        <f>IF(F19&lt;0,"("&amp;ABS(F19)&amp;")-",F19&amp;"-")&amp;IF(G19&lt;0,"("&amp;ABS(G19)&amp;")-",G19&amp;"-")&amp;IF(H19&lt;0,"("&amp;ABS(H19)&amp;")",H19)</f>
        <v>2-1-1</v>
      </c>
      <c r="J19" s="104" t="s">
        <v>67</v>
      </c>
      <c r="K19" s="645" t="s">
        <v>69</v>
      </c>
      <c r="L19" s="646"/>
      <c r="M19" s="100">
        <f>M17+90/1</f>
        <v>270</v>
      </c>
      <c r="N19" s="122">
        <f>MOD(M19,360)</f>
        <v>270</v>
      </c>
      <c r="O19" s="684"/>
      <c r="P19" s="753"/>
    </row>
    <row r="20" spans="1:16" ht="36" customHeight="1" x14ac:dyDescent="0.25">
      <c r="A20" s="689"/>
      <c r="B20" s="125" t="s">
        <v>682</v>
      </c>
      <c r="C20" s="155" t="s">
        <v>711</v>
      </c>
      <c r="D20" s="124"/>
      <c r="E20" s="156" t="s">
        <v>864</v>
      </c>
      <c r="F20" s="157">
        <v>2</v>
      </c>
      <c r="G20" s="157">
        <v>2</v>
      </c>
      <c r="H20" s="157">
        <v>1</v>
      </c>
      <c r="I20" s="124" t="str">
        <f>IF(F20&lt;0,"("&amp;ABS(F20)&amp;")-",F20&amp;"-")&amp;IF(G20&lt;0,"("&amp;ABS(G20)&amp;")-",G20&amp;"-")&amp;IF(H20&lt;0,"("&amp;ABS(H20)&amp;")",H20)</f>
        <v>2-2-1</v>
      </c>
      <c r="J20" s="156" t="s">
        <v>736</v>
      </c>
      <c r="K20" s="713" t="s">
        <v>735</v>
      </c>
      <c r="L20" s="714"/>
      <c r="M20" s="160">
        <f>M19+90/1</f>
        <v>360</v>
      </c>
      <c r="N20" s="161">
        <f t="shared" ref="N20:N27" si="3">MOD(M20,360)</f>
        <v>0</v>
      </c>
      <c r="O20" s="222"/>
      <c r="P20" s="754"/>
    </row>
    <row r="21" spans="1:16" ht="36" customHeight="1" x14ac:dyDescent="0.25">
      <c r="A21" s="689"/>
      <c r="B21" s="118" t="s">
        <v>665</v>
      </c>
      <c r="C21" s="119" t="s">
        <v>702</v>
      </c>
      <c r="D21" s="79" t="s">
        <v>848</v>
      </c>
      <c r="E21" s="80" t="s">
        <v>638</v>
      </c>
      <c r="F21" s="115">
        <v>2</v>
      </c>
      <c r="G21" s="115">
        <v>1</v>
      </c>
      <c r="H21" s="115">
        <v>2</v>
      </c>
      <c r="I21" s="90" t="str">
        <f>IF(F21&lt;0,"("&amp;ABS(F21)&amp;")-",F21&amp;"-")&amp;IF(G21&lt;0,"("&amp;ABS(G21)&amp;")-",G21&amp;"-")&amp;IF(H21&lt;0,"("&amp;ABS(H21)&amp;")",H21)</f>
        <v>2-1-2</v>
      </c>
      <c r="J21" s="90" t="s">
        <v>68</v>
      </c>
      <c r="K21" s="562" t="s">
        <v>70</v>
      </c>
      <c r="L21" s="563"/>
      <c r="M21" s="98">
        <f>M20+90/1</f>
        <v>450</v>
      </c>
      <c r="N21" s="99">
        <f t="shared" si="3"/>
        <v>90</v>
      </c>
      <c r="O21" s="685"/>
      <c r="P21" s="686"/>
    </row>
    <row r="22" spans="1:16" ht="36" customHeight="1" x14ac:dyDescent="0.25">
      <c r="A22" s="689"/>
      <c r="B22" s="142" t="s">
        <v>703</v>
      </c>
      <c r="C22" s="153" t="s">
        <v>704</v>
      </c>
      <c r="D22" s="76"/>
      <c r="E22" s="76" t="s">
        <v>705</v>
      </c>
      <c r="F22" s="143">
        <v>2</v>
      </c>
      <c r="G22" s="143">
        <v>2</v>
      </c>
      <c r="H22" s="143">
        <v>-1</v>
      </c>
      <c r="I22" s="76" t="str">
        <f>IF(F22&lt;0,"("&amp;ABS(F22)&amp;")-",F22&amp;"-")&amp;IF(G22&lt;0,"("&amp;ABS(G22)&amp;")-",G22&amp;"-")&amp;IF(H22&lt;0,"("&amp;ABS(H22)&amp;")",H22)</f>
        <v>2-2-(1)</v>
      </c>
      <c r="J22" s="76" t="s">
        <v>130</v>
      </c>
      <c r="K22" s="106" t="s">
        <v>636</v>
      </c>
      <c r="L22" s="107" t="s">
        <v>552</v>
      </c>
      <c r="M22" s="101">
        <f>M21+90/1</f>
        <v>540</v>
      </c>
      <c r="N22" s="102">
        <f t="shared" si="3"/>
        <v>180</v>
      </c>
      <c r="O22" s="687"/>
      <c r="P22" s="688"/>
    </row>
    <row r="23" spans="1:16" ht="36" customHeight="1" x14ac:dyDescent="0.25">
      <c r="A23" s="689"/>
      <c r="B23" s="149" t="s">
        <v>706</v>
      </c>
      <c r="C23" s="150" t="s">
        <v>693</v>
      </c>
      <c r="D23" s="151"/>
      <c r="E23" s="151"/>
      <c r="F23" s="144">
        <v>2</v>
      </c>
      <c r="G23" s="144">
        <v>2</v>
      </c>
      <c r="H23" s="144">
        <v>1</v>
      </c>
      <c r="I23" s="152" t="str">
        <f>IF(F23&lt;0,"("&amp;ABS(F23)&amp;")-",F23&amp;"-")&amp;IF(G23&lt;0,"("&amp;ABS(G23)&amp;")-",G23&amp;"-")&amp;IF(H23&lt;0,"("&amp;ABS(H23)&amp;")",H23)</f>
        <v>2-2-1</v>
      </c>
      <c r="J23" s="151" t="s">
        <v>30</v>
      </c>
      <c r="K23" s="145" t="s">
        <v>29</v>
      </c>
      <c r="L23" s="146" t="s">
        <v>641</v>
      </c>
      <c r="M23" s="147">
        <f>M22+90/1</f>
        <v>630</v>
      </c>
      <c r="N23" s="148">
        <f t="shared" si="3"/>
        <v>270</v>
      </c>
      <c r="O23" s="687"/>
      <c r="P23" s="688"/>
    </row>
    <row r="24" spans="1:16" ht="18" customHeight="1" x14ac:dyDescent="0.25">
      <c r="A24" s="689"/>
      <c r="B24" s="740" t="s">
        <v>707</v>
      </c>
      <c r="C24" s="731" t="s">
        <v>65</v>
      </c>
      <c r="D24" s="732"/>
      <c r="E24" s="734"/>
      <c r="F24" s="737">
        <v>2</v>
      </c>
      <c r="G24" s="737">
        <v>2</v>
      </c>
      <c r="H24" s="737">
        <v>2</v>
      </c>
      <c r="I24" s="734" t="str">
        <f t="shared" ref="I24:I27" si="4">IF(F24&lt;0,"("&amp;ABS(F24)&amp;")-",F24&amp;"-")&amp;IF(G24&lt;0,"("&amp;ABS(G24)&amp;")-",G24&amp;"-")&amp;IF(H24&lt;0,"("&amp;ABS(H24)&amp;")",H24)</f>
        <v>2-2-2</v>
      </c>
      <c r="J24" s="715" t="s">
        <v>31</v>
      </c>
      <c r="K24" s="108" t="s">
        <v>68</v>
      </c>
      <c r="L24" s="109" t="s">
        <v>642</v>
      </c>
      <c r="M24" s="695">
        <f t="shared" ref="M24:M27" si="5">M23+90/1</f>
        <v>720</v>
      </c>
      <c r="N24" s="695">
        <f t="shared" si="3"/>
        <v>0</v>
      </c>
      <c r="O24" s="687"/>
      <c r="P24" s="688"/>
    </row>
    <row r="25" spans="1:16" ht="18" customHeight="1" x14ac:dyDescent="0.25">
      <c r="A25" s="689"/>
      <c r="B25" s="740"/>
      <c r="C25" s="731"/>
      <c r="D25" s="733"/>
      <c r="E25" s="734"/>
      <c r="F25" s="738"/>
      <c r="G25" s="738"/>
      <c r="H25" s="738"/>
      <c r="I25" s="734" t="str">
        <f t="shared" si="4"/>
        <v>--</v>
      </c>
      <c r="J25" s="715"/>
      <c r="K25" s="716" t="s">
        <v>130</v>
      </c>
      <c r="L25" s="717"/>
      <c r="M25" s="696">
        <f t="shared" si="5"/>
        <v>810</v>
      </c>
      <c r="N25" s="696">
        <f t="shared" si="3"/>
        <v>90</v>
      </c>
      <c r="O25" s="687"/>
      <c r="P25" s="688"/>
    </row>
    <row r="26" spans="1:16" ht="18" customHeight="1" x14ac:dyDescent="0.25">
      <c r="A26" s="689"/>
      <c r="B26" s="704" t="s">
        <v>672</v>
      </c>
      <c r="C26" s="706" t="s">
        <v>669</v>
      </c>
      <c r="D26" s="708" t="s">
        <v>156</v>
      </c>
      <c r="E26" s="708" t="s">
        <v>671</v>
      </c>
      <c r="F26" s="695">
        <v>3</v>
      </c>
      <c r="G26" s="695">
        <v>3</v>
      </c>
      <c r="H26" s="695">
        <v>-2</v>
      </c>
      <c r="I26" s="708" t="str">
        <f t="shared" si="4"/>
        <v>3-3-(2)</v>
      </c>
      <c r="J26" s="88" t="s">
        <v>124</v>
      </c>
      <c r="K26" s="110" t="s">
        <v>635</v>
      </c>
      <c r="L26" s="111" t="s">
        <v>645</v>
      </c>
      <c r="M26" s="702">
        <f>M24+90/1</f>
        <v>810</v>
      </c>
      <c r="N26" s="702">
        <f t="shared" si="3"/>
        <v>90</v>
      </c>
      <c r="O26" s="687"/>
      <c r="P26" s="688"/>
    </row>
    <row r="27" spans="1:16" ht="18" customHeight="1" thickBot="1" x14ac:dyDescent="0.3">
      <c r="A27" s="690"/>
      <c r="B27" s="705"/>
      <c r="C27" s="707"/>
      <c r="D27" s="709"/>
      <c r="E27" s="709"/>
      <c r="F27" s="712"/>
      <c r="G27" s="712"/>
      <c r="H27" s="712"/>
      <c r="I27" s="709" t="str">
        <f t="shared" si="4"/>
        <v>--</v>
      </c>
      <c r="J27" s="170" t="s">
        <v>34</v>
      </c>
      <c r="K27" s="710" t="s">
        <v>30</v>
      </c>
      <c r="L27" s="711"/>
      <c r="M27" s="703">
        <f t="shared" si="5"/>
        <v>900</v>
      </c>
      <c r="N27" s="703">
        <f t="shared" si="3"/>
        <v>180</v>
      </c>
      <c r="O27" s="687"/>
      <c r="P27" s="688"/>
    </row>
    <row r="28" spans="1:16" ht="15.75" thickTop="1" x14ac:dyDescent="0.25"/>
  </sheetData>
  <mergeCells count="80">
    <mergeCell ref="P15:P20"/>
    <mergeCell ref="B1:N1"/>
    <mergeCell ref="A8:A16"/>
    <mergeCell ref="G8:G9"/>
    <mergeCell ref="H8:H9"/>
    <mergeCell ref="I8:I9"/>
    <mergeCell ref="K9:L9"/>
    <mergeCell ref="C8:C9"/>
    <mergeCell ref="B8:B9"/>
    <mergeCell ref="D8:D9"/>
    <mergeCell ref="E8:E9"/>
    <mergeCell ref="F8:F9"/>
    <mergeCell ref="H10:H11"/>
    <mergeCell ref="I10:I11"/>
    <mergeCell ref="J10:J11"/>
    <mergeCell ref="K11:L11"/>
    <mergeCell ref="M10:M11"/>
    <mergeCell ref="B10:B11"/>
    <mergeCell ref="C10:C11"/>
    <mergeCell ref="D10:D11"/>
    <mergeCell ref="E10:E11"/>
    <mergeCell ref="F10:F11"/>
    <mergeCell ref="B24:B25"/>
    <mergeCell ref="D2:D3"/>
    <mergeCell ref="E2:E3"/>
    <mergeCell ref="B2:B3"/>
    <mergeCell ref="C2:C3"/>
    <mergeCell ref="B17:B18"/>
    <mergeCell ref="C17:C18"/>
    <mergeCell ref="D17:D18"/>
    <mergeCell ref="E17:E18"/>
    <mergeCell ref="I17:I18"/>
    <mergeCell ref="K3:L3"/>
    <mergeCell ref="K14:L14"/>
    <mergeCell ref="I2:L2"/>
    <mergeCell ref="C24:C25"/>
    <mergeCell ref="D24:D25"/>
    <mergeCell ref="E24:E25"/>
    <mergeCell ref="I24:I25"/>
    <mergeCell ref="F2:H2"/>
    <mergeCell ref="F17:F18"/>
    <mergeCell ref="G17:G18"/>
    <mergeCell ref="H17:H18"/>
    <mergeCell ref="F24:F25"/>
    <mergeCell ref="G24:G25"/>
    <mergeCell ref="H24:H25"/>
    <mergeCell ref="G10:G11"/>
    <mergeCell ref="K20:L20"/>
    <mergeCell ref="J24:J25"/>
    <mergeCell ref="K15:L15"/>
    <mergeCell ref="K19:L19"/>
    <mergeCell ref="K21:L21"/>
    <mergeCell ref="K25:L25"/>
    <mergeCell ref="K16:L16"/>
    <mergeCell ref="J17:J18"/>
    <mergeCell ref="K17:L18"/>
    <mergeCell ref="C26:C27"/>
    <mergeCell ref="D26:D27"/>
    <mergeCell ref="E26:E27"/>
    <mergeCell ref="I26:I27"/>
    <mergeCell ref="K27:L27"/>
    <mergeCell ref="G26:G27"/>
    <mergeCell ref="H26:H27"/>
    <mergeCell ref="F26:F27"/>
    <mergeCell ref="A2:A3"/>
    <mergeCell ref="O16:O19"/>
    <mergeCell ref="O21:P27"/>
    <mergeCell ref="A19:A27"/>
    <mergeCell ref="A17:A18"/>
    <mergeCell ref="O8:P14"/>
    <mergeCell ref="M24:M25"/>
    <mergeCell ref="N24:N25"/>
    <mergeCell ref="N10:N11"/>
    <mergeCell ref="M8:M9"/>
    <mergeCell ref="N8:N9"/>
    <mergeCell ref="M17:M18"/>
    <mergeCell ref="N17:N18"/>
    <mergeCell ref="M26:M27"/>
    <mergeCell ref="N26:N27"/>
    <mergeCell ref="B26:B27"/>
  </mergeCells>
  <pageMargins left="0.7" right="0.7" top="0.75" bottom="0.75" header="0.3" footer="0.3"/>
  <pageSetup orientation="portrait" verticalDpi="597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Geometry</vt:lpstr>
      <vt:lpstr>TSR</vt:lpstr>
      <vt:lpstr>TR</vt:lpstr>
      <vt:lpstr>Rotations</vt:lpstr>
      <vt:lpstr>ES</vt:lpstr>
      <vt:lpstr>Identifications</vt:lpstr>
      <vt:lpstr>Atoms-ARCHIVE</vt:lpstr>
      <vt:lpstr>Particles-ARCHIVE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 Boughton</dc:creator>
  <cp:lastModifiedBy>Kris Boughton</cp:lastModifiedBy>
  <dcterms:created xsi:type="dcterms:W3CDTF">2019-12-05T16:17:56Z</dcterms:created>
  <dcterms:modified xsi:type="dcterms:W3CDTF">2020-04-26T15:59:20Z</dcterms:modified>
</cp:coreProperties>
</file>